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29040" windowHeight="15720"/>
  </bookViews>
  <sheets>
    <sheet name="86-LUBELSKIE" sheetId="7" r:id="rId1"/>
    <sheet name="pow podst" sheetId="3" r:id="rId2"/>
    <sheet name="gm podst" sheetId="5" r:id="rId3"/>
    <sheet name="pow rez" sheetId="4" r:id="rId4"/>
    <sheet name="gm rez" sheetId="6" r:id="rId5"/>
  </sheets>
  <definedNames>
    <definedName name="_xlnm._FilterDatabase" localSheetId="2" hidden="1">'gm podst'!$A$2:$AD$131</definedName>
    <definedName name="_xlnm._FilterDatabase" localSheetId="4" hidden="1">'gm rez'!$A$1:$AD$94</definedName>
    <definedName name="_xlnm._FilterDatabase" localSheetId="1" hidden="1">'pow podst'!$A$2:$AC$33</definedName>
    <definedName name="_xlnm._FilterDatabase" localSheetId="3" hidden="1">'pow rez'!$A$2:$AD$24</definedName>
    <definedName name="_xlnm.Print_Area" localSheetId="0">'86-LUBELSKIE'!$A$1:$Q$36</definedName>
    <definedName name="_xlnm.Print_Area" localSheetId="2">'gm podst'!$A$1:$Z$137</definedName>
    <definedName name="_xlnm.Print_Area" localSheetId="4">'gm rez'!$A$1:$Z$98</definedName>
    <definedName name="_xlnm.Print_Area" localSheetId="1">'pow podst'!$A$1:$Y$39</definedName>
    <definedName name="_xlnm.Print_Area" localSheetId="3">'pow rez'!$A$1:$Y$31</definedName>
    <definedName name="_xlnm.Print_Titles" localSheetId="2">'gm podst'!$1:$2</definedName>
    <definedName name="_xlnm.Print_Titles" localSheetId="4">'gm rez'!$1:$2</definedName>
    <definedName name="_xlnm.Print_Titles" localSheetId="1">'pow podst'!$1:$2</definedName>
    <definedName name="_xlnm.Print_Titles" localSheetId="3">'pow rez'!$1:$2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4" i="5" l="1"/>
  <c r="L126" i="5" l="1"/>
  <c r="M126" i="5" s="1"/>
  <c r="L125" i="5"/>
  <c r="M125" i="5" s="1"/>
  <c r="AB126" i="5" l="1"/>
  <c r="AC126" i="5" s="1"/>
  <c r="AA126" i="5"/>
  <c r="AD126" i="5"/>
  <c r="V126" i="5"/>
  <c r="AD125" i="5"/>
  <c r="AB125" i="5"/>
  <c r="AC125" i="5" s="1"/>
  <c r="AA125" i="5"/>
  <c r="AB114" i="5"/>
  <c r="AC114" i="5" s="1"/>
  <c r="AD121" i="5"/>
  <c r="L124" i="5"/>
  <c r="M124" i="5" s="1"/>
  <c r="L123" i="5"/>
  <c r="M123" i="5" s="1"/>
  <c r="L122" i="5"/>
  <c r="M122" i="5" s="1"/>
  <c r="L121" i="5"/>
  <c r="M121" i="5" s="1"/>
  <c r="L120" i="5"/>
  <c r="M120" i="5" s="1"/>
  <c r="L119" i="5"/>
  <c r="M119" i="5" s="1"/>
  <c r="L118" i="5"/>
  <c r="M118" i="5" s="1"/>
  <c r="K117" i="5"/>
  <c r="L117" i="5" s="1"/>
  <c r="M117" i="5" s="1"/>
  <c r="L116" i="5"/>
  <c r="M116" i="5" s="1"/>
  <c r="L115" i="5"/>
  <c r="M115" i="5" s="1"/>
  <c r="L114" i="5"/>
  <c r="L113" i="5"/>
  <c r="M113" i="5" s="1"/>
  <c r="L112" i="5"/>
  <c r="M112" i="5" s="1"/>
  <c r="L111" i="5"/>
  <c r="M111" i="5" s="1"/>
  <c r="L110" i="5"/>
  <c r="M110" i="5" s="1"/>
  <c r="L109" i="5"/>
  <c r="M109" i="5" s="1"/>
  <c r="L108" i="5"/>
  <c r="M108" i="5" s="1"/>
  <c r="L107" i="5"/>
  <c r="M107" i="5" s="1"/>
  <c r="L106" i="5"/>
  <c r="M106" i="5" s="1"/>
  <c r="K28" i="3"/>
  <c r="L28" i="3" s="1"/>
  <c r="AC28" i="3" s="1"/>
  <c r="AC27" i="3"/>
  <c r="Z29" i="3"/>
  <c r="AA29" i="3"/>
  <c r="AB29" i="3" s="1"/>
  <c r="K27" i="3"/>
  <c r="Z27" i="3" s="1"/>
  <c r="AD123" i="5" l="1"/>
  <c r="AB123" i="5"/>
  <c r="AC123" i="5" s="1"/>
  <c r="AA27" i="3"/>
  <c r="AB27" i="3" s="1"/>
  <c r="U28" i="3"/>
  <c r="Z28" i="3" s="1"/>
  <c r="AB112" i="5"/>
  <c r="AC112" i="5" s="1"/>
  <c r="AA111" i="5"/>
  <c r="AB118" i="5"/>
  <c r="AC118" i="5" s="1"/>
  <c r="AD109" i="5"/>
  <c r="AD118" i="5"/>
  <c r="AD117" i="5"/>
  <c r="AB109" i="5"/>
  <c r="AC109" i="5" s="1"/>
  <c r="AD111" i="5"/>
  <c r="V112" i="5"/>
  <c r="AA112" i="5" s="1"/>
  <c r="AD116" i="5"/>
  <c r="AD107" i="5"/>
  <c r="AA124" i="5"/>
  <c r="AD114" i="5"/>
  <c r="V113" i="5"/>
  <c r="AA113" i="5" s="1"/>
  <c r="AB121" i="5"/>
  <c r="AC121" i="5" s="1"/>
  <c r="AB116" i="5"/>
  <c r="AC116" i="5" s="1"/>
  <c r="AA114" i="5"/>
  <c r="AB107" i="5"/>
  <c r="AC107" i="5" s="1"/>
  <c r="AB119" i="5"/>
  <c r="AC119" i="5" s="1"/>
  <c r="AA121" i="5"/>
  <c r="AD113" i="5"/>
  <c r="AA107" i="5"/>
  <c r="AA123" i="5"/>
  <c r="AD120" i="5"/>
  <c r="AA118" i="5"/>
  <c r="AD115" i="5"/>
  <c r="AB111" i="5"/>
  <c r="AC111" i="5" s="1"/>
  <c r="AD106" i="5"/>
  <c r="AD122" i="5"/>
  <c r="AB120" i="5"/>
  <c r="AC120" i="5" s="1"/>
  <c r="AB113" i="5"/>
  <c r="AC113" i="5" s="1"/>
  <c r="AB106" i="5"/>
  <c r="AC106" i="5" s="1"/>
  <c r="AD124" i="5"/>
  <c r="AB122" i="5"/>
  <c r="AC122" i="5" s="1"/>
  <c r="AA120" i="5"/>
  <c r="AB115" i="5"/>
  <c r="AC115" i="5" s="1"/>
  <c r="AD110" i="5"/>
  <c r="AB108" i="5"/>
  <c r="AC108" i="5" s="1"/>
  <c r="AA106" i="5"/>
  <c r="AD108" i="5"/>
  <c r="AB124" i="5"/>
  <c r="AC124" i="5" s="1"/>
  <c r="AD119" i="5"/>
  <c r="AB117" i="5"/>
  <c r="AC117" i="5" s="1"/>
  <c r="AA115" i="5"/>
  <c r="AD112" i="5"/>
  <c r="AB110" i="5"/>
  <c r="AC110" i="5" s="1"/>
  <c r="AA108" i="5"/>
  <c r="V119" i="5"/>
  <c r="AA119" i="5" s="1"/>
  <c r="V122" i="5"/>
  <c r="AA122" i="5" s="1"/>
  <c r="V116" i="5"/>
  <c r="AA116" i="5" s="1"/>
  <c r="V123" i="5"/>
  <c r="V117" i="5"/>
  <c r="AA117" i="5" s="1"/>
  <c r="V109" i="5"/>
  <c r="AA109" i="5" s="1"/>
  <c r="V110" i="5"/>
  <c r="AA110" i="5" s="1"/>
  <c r="AA28" i="3"/>
  <c r="AB28" i="3" s="1"/>
  <c r="L91" i="6"/>
  <c r="M91" i="6" s="1"/>
  <c r="L90" i="6"/>
  <c r="M90" i="6" s="1"/>
  <c r="L89" i="6"/>
  <c r="M89" i="6" s="1"/>
  <c r="L88" i="6"/>
  <c r="M88" i="6" s="1"/>
  <c r="L87" i="6"/>
  <c r="M87" i="6" s="1"/>
  <c r="L86" i="6"/>
  <c r="M86" i="6" s="1"/>
  <c r="L85" i="6"/>
  <c r="M85" i="6" s="1"/>
  <c r="L84" i="6"/>
  <c r="M84" i="6" s="1"/>
  <c r="L83" i="6"/>
  <c r="M83" i="6" s="1"/>
  <c r="L82" i="6"/>
  <c r="M82" i="6" s="1"/>
  <c r="L81" i="6"/>
  <c r="M81" i="6" s="1"/>
  <c r="L80" i="6"/>
  <c r="M80" i="6" s="1"/>
  <c r="L79" i="6"/>
  <c r="M79" i="6" s="1"/>
  <c r="L78" i="6"/>
  <c r="M78" i="6" s="1"/>
  <c r="L77" i="6"/>
  <c r="M77" i="6" s="1"/>
  <c r="L76" i="6"/>
  <c r="M76" i="6" s="1"/>
  <c r="L75" i="6"/>
  <c r="M75" i="6" s="1"/>
  <c r="L74" i="6"/>
  <c r="M74" i="6" s="1"/>
  <c r="L73" i="6"/>
  <c r="M73" i="6" s="1"/>
  <c r="L72" i="6"/>
  <c r="M72" i="6" s="1"/>
  <c r="L71" i="6"/>
  <c r="M71" i="6" s="1"/>
  <c r="L70" i="6"/>
  <c r="M70" i="6" s="1"/>
  <c r="L69" i="6"/>
  <c r="M69" i="6" s="1"/>
  <c r="L68" i="6"/>
  <c r="M68" i="6" s="1"/>
  <c r="L67" i="6"/>
  <c r="M67" i="6" s="1"/>
  <c r="L66" i="6"/>
  <c r="M66" i="6" s="1"/>
  <c r="L65" i="6"/>
  <c r="M65" i="6" s="1"/>
  <c r="L64" i="6"/>
  <c r="M64" i="6" s="1"/>
  <c r="L63" i="6"/>
  <c r="M63" i="6" s="1"/>
  <c r="L62" i="6"/>
  <c r="M62" i="6" s="1"/>
  <c r="L61" i="6"/>
  <c r="M61" i="6" s="1"/>
  <c r="L60" i="6"/>
  <c r="M60" i="6" s="1"/>
  <c r="L59" i="6"/>
  <c r="M59" i="6" s="1"/>
  <c r="L58" i="6"/>
  <c r="M58" i="6" s="1"/>
  <c r="L57" i="6"/>
  <c r="M57" i="6" s="1"/>
  <c r="L56" i="6"/>
  <c r="M56" i="6" s="1"/>
  <c r="L55" i="6"/>
  <c r="M55" i="6" s="1"/>
  <c r="L54" i="6"/>
  <c r="M54" i="6" s="1"/>
  <c r="L53" i="6"/>
  <c r="M53" i="6" s="1"/>
  <c r="L52" i="6"/>
  <c r="M52" i="6" s="1"/>
  <c r="L51" i="6"/>
  <c r="M51" i="6" s="1"/>
  <c r="L50" i="6"/>
  <c r="M50" i="6" s="1"/>
  <c r="L49" i="6"/>
  <c r="M49" i="6" s="1"/>
  <c r="L48" i="6"/>
  <c r="M48" i="6" s="1"/>
  <c r="L47" i="6"/>
  <c r="M47" i="6" s="1"/>
  <c r="L46" i="6"/>
  <c r="M46" i="6" s="1"/>
  <c r="L45" i="6"/>
  <c r="M45" i="6" s="1"/>
  <c r="L44" i="6"/>
  <c r="M44" i="6" s="1"/>
  <c r="L43" i="6"/>
  <c r="M43" i="6" s="1"/>
  <c r="L42" i="6"/>
  <c r="M42" i="6" s="1"/>
  <c r="L41" i="6"/>
  <c r="M41" i="6" s="1"/>
  <c r="I41" i="6"/>
  <c r="L40" i="6"/>
  <c r="M40" i="6" s="1"/>
  <c r="L39" i="6"/>
  <c r="M39" i="6" s="1"/>
  <c r="L38" i="6"/>
  <c r="M38" i="6" s="1"/>
  <c r="L37" i="6"/>
  <c r="M37" i="6" s="1"/>
  <c r="L36" i="6"/>
  <c r="M36" i="6" s="1"/>
  <c r="L35" i="6"/>
  <c r="M35" i="6" s="1"/>
  <c r="L34" i="6"/>
  <c r="M34" i="6" s="1"/>
  <c r="L33" i="6"/>
  <c r="M33" i="6" s="1"/>
  <c r="L32" i="6"/>
  <c r="M32" i="6" s="1"/>
  <c r="L31" i="6"/>
  <c r="M31" i="6" s="1"/>
  <c r="L30" i="6"/>
  <c r="M30" i="6" s="1"/>
  <c r="L29" i="6"/>
  <c r="M29" i="6" s="1"/>
  <c r="L28" i="6"/>
  <c r="M28" i="6" s="1"/>
  <c r="L27" i="6"/>
  <c r="M27" i="6" s="1"/>
  <c r="L26" i="6"/>
  <c r="M26" i="6" s="1"/>
  <c r="L25" i="6"/>
  <c r="M25" i="6" s="1"/>
  <c r="L24" i="6"/>
  <c r="M24" i="6" s="1"/>
  <c r="L23" i="6"/>
  <c r="M23" i="6" s="1"/>
  <c r="L22" i="6"/>
  <c r="M22" i="6" s="1"/>
  <c r="L21" i="6"/>
  <c r="M21" i="6" s="1"/>
  <c r="L20" i="6"/>
  <c r="M20" i="6" s="1"/>
  <c r="L19" i="6"/>
  <c r="M19" i="6" s="1"/>
  <c r="L18" i="6"/>
  <c r="M18" i="6" s="1"/>
  <c r="L17" i="6"/>
  <c r="M17" i="6" s="1"/>
  <c r="L16" i="6"/>
  <c r="M16" i="6" s="1"/>
  <c r="L15" i="6"/>
  <c r="M15" i="6" s="1"/>
  <c r="L14" i="6"/>
  <c r="M14" i="6" s="1"/>
  <c r="L13" i="6"/>
  <c r="M13" i="6" s="1"/>
  <c r="L12" i="6"/>
  <c r="M12" i="6" s="1"/>
  <c r="L11" i="6"/>
  <c r="M11" i="6" s="1"/>
  <c r="L10" i="6"/>
  <c r="M10" i="6" s="1"/>
  <c r="L9" i="6"/>
  <c r="M9" i="6" s="1"/>
  <c r="L8" i="6"/>
  <c r="M8" i="6" s="1"/>
  <c r="L7" i="6"/>
  <c r="M7" i="6" s="1"/>
  <c r="L6" i="6"/>
  <c r="M6" i="6" s="1"/>
  <c r="L5" i="6"/>
  <c r="M5" i="6" s="1"/>
  <c r="L4" i="6"/>
  <c r="M4" i="6" s="1"/>
  <c r="L3" i="6"/>
  <c r="M3" i="6" s="1"/>
  <c r="L96" i="5"/>
  <c r="M96" i="5" s="1"/>
  <c r="B15" i="7" l="1"/>
  <c r="B14" i="7"/>
  <c r="B13" i="7"/>
  <c r="L14" i="5" l="1"/>
  <c r="AB14" i="5" s="1"/>
  <c r="AC14" i="5" s="1"/>
  <c r="M14" i="5" l="1"/>
  <c r="AD14" i="5" s="1"/>
  <c r="AA14" i="5"/>
  <c r="M127" i="5" l="1"/>
  <c r="L15" i="5" l="1"/>
  <c r="M15" i="5" s="1"/>
  <c r="L13" i="5"/>
  <c r="M13" i="5" s="1"/>
  <c r="L12" i="5"/>
  <c r="M12" i="5" s="1"/>
  <c r="L11" i="5"/>
  <c r="M11" i="5" s="1"/>
  <c r="L10" i="5"/>
  <c r="M10" i="5" s="1"/>
  <c r="L9" i="5"/>
  <c r="M9" i="5" s="1"/>
  <c r="L8" i="5"/>
  <c r="M8" i="5" s="1"/>
  <c r="L7" i="5"/>
  <c r="M7" i="5" s="1"/>
  <c r="L6" i="5"/>
  <c r="M6" i="5" s="1"/>
  <c r="L5" i="5"/>
  <c r="M5" i="5" s="1"/>
  <c r="L4" i="5"/>
  <c r="M4" i="5" s="1"/>
  <c r="L3" i="5"/>
  <c r="M3" i="5" s="1"/>
  <c r="K8" i="3"/>
  <c r="K7" i="3"/>
  <c r="K6" i="3"/>
  <c r="K5" i="3"/>
  <c r="K4" i="3"/>
  <c r="K3" i="3"/>
  <c r="Z4" i="3" l="1"/>
  <c r="AA4" i="3"/>
  <c r="AB4" i="3" s="1"/>
  <c r="AA5" i="3"/>
  <c r="AB5" i="3" s="1"/>
  <c r="Z5" i="3"/>
  <c r="Z6" i="3"/>
  <c r="AA6" i="3"/>
  <c r="AB6" i="3" s="1"/>
  <c r="AC8" i="3"/>
  <c r="Z8" i="3"/>
  <c r="AA8" i="3"/>
  <c r="AB8" i="3" s="1"/>
  <c r="Z7" i="3"/>
  <c r="AA7" i="3"/>
  <c r="AB7" i="3" s="1"/>
  <c r="L3" i="3"/>
  <c r="AA3" i="3"/>
  <c r="AB3" i="3" s="1"/>
  <c r="Z3" i="3"/>
  <c r="L7" i="3"/>
  <c r="AC7" i="3" s="1"/>
  <c r="L4" i="3"/>
  <c r="AC4" i="3" s="1"/>
  <c r="L8" i="3"/>
  <c r="L5" i="3"/>
  <c r="AC5" i="3" s="1"/>
  <c r="L6" i="3"/>
  <c r="AC6" i="3" s="1"/>
  <c r="AC3" i="3" l="1"/>
  <c r="D13" i="7"/>
  <c r="Q19" i="7"/>
  <c r="Q18" i="7"/>
  <c r="Q17" i="7"/>
  <c r="P19" i="7"/>
  <c r="P18" i="7"/>
  <c r="P17" i="7"/>
  <c r="AB127" i="5"/>
  <c r="AC127" i="5" s="1"/>
  <c r="L105" i="5"/>
  <c r="M105" i="5" s="1"/>
  <c r="L104" i="5"/>
  <c r="M104" i="5" s="1"/>
  <c r="L103" i="5"/>
  <c r="AB103" i="5" s="1"/>
  <c r="AC103" i="5" s="1"/>
  <c r="L102" i="5"/>
  <c r="L101" i="5"/>
  <c r="M101" i="5" s="1"/>
  <c r="L100" i="5"/>
  <c r="L99" i="5"/>
  <c r="AB99" i="5" s="1"/>
  <c r="AC99" i="5" s="1"/>
  <c r="L98" i="5"/>
  <c r="M98" i="5" s="1"/>
  <c r="L97" i="5"/>
  <c r="AB97" i="5" s="1"/>
  <c r="AC97" i="5" s="1"/>
  <c r="L95" i="5"/>
  <c r="L94" i="5"/>
  <c r="M94" i="5" s="1"/>
  <c r="L93" i="5"/>
  <c r="M93" i="5" s="1"/>
  <c r="L92" i="5"/>
  <c r="AA92" i="5" s="1"/>
  <c r="L91" i="5"/>
  <c r="AA91" i="5" s="1"/>
  <c r="L90" i="5"/>
  <c r="M90" i="5" s="1"/>
  <c r="L89" i="5"/>
  <c r="L88" i="5"/>
  <c r="M88" i="5" s="1"/>
  <c r="L87" i="5"/>
  <c r="M87" i="5" s="1"/>
  <c r="L86" i="5"/>
  <c r="AB86" i="5" s="1"/>
  <c r="AC86" i="5" s="1"/>
  <c r="L85" i="5"/>
  <c r="AA85" i="5" s="1"/>
  <c r="L84" i="5"/>
  <c r="M84" i="5" s="1"/>
  <c r="L83" i="5"/>
  <c r="L82" i="5"/>
  <c r="AA82" i="5" s="1"/>
  <c r="L81" i="5"/>
  <c r="AB81" i="5" s="1"/>
  <c r="AC81" i="5" s="1"/>
  <c r="L80" i="5"/>
  <c r="L79" i="5"/>
  <c r="AB79" i="5" s="1"/>
  <c r="AC79" i="5" s="1"/>
  <c r="L78" i="5"/>
  <c r="M78" i="5" s="1"/>
  <c r="L77" i="5"/>
  <c r="M77" i="5" s="1"/>
  <c r="L76" i="5"/>
  <c r="L75" i="5"/>
  <c r="AA75" i="5" s="1"/>
  <c r="L74" i="5"/>
  <c r="M74" i="5" s="1"/>
  <c r="L73" i="5"/>
  <c r="L72" i="5"/>
  <c r="M72" i="5" s="1"/>
  <c r="L71" i="5"/>
  <c r="M71" i="5" s="1"/>
  <c r="L70" i="5"/>
  <c r="L69" i="5"/>
  <c r="AA69" i="5" s="1"/>
  <c r="L68" i="5"/>
  <c r="M68" i="5" s="1"/>
  <c r="L67" i="5"/>
  <c r="L66" i="5"/>
  <c r="AA66" i="5" s="1"/>
  <c r="L65" i="5"/>
  <c r="AB65" i="5" s="1"/>
  <c r="AC65" i="5" s="1"/>
  <c r="L64" i="5"/>
  <c r="L63" i="5"/>
  <c r="AB63" i="5" s="1"/>
  <c r="AC63" i="5" s="1"/>
  <c r="L62" i="5"/>
  <c r="M62" i="5" s="1"/>
  <c r="L61" i="5"/>
  <c r="M61" i="5" s="1"/>
  <c r="L60" i="5"/>
  <c r="L59" i="5"/>
  <c r="AA59" i="5" s="1"/>
  <c r="L58" i="5"/>
  <c r="M58" i="5" s="1"/>
  <c r="L57" i="5"/>
  <c r="L56" i="5"/>
  <c r="M56" i="5" s="1"/>
  <c r="L55" i="5"/>
  <c r="M55" i="5" s="1"/>
  <c r="L54" i="5"/>
  <c r="AB54" i="5" s="1"/>
  <c r="AC54" i="5" s="1"/>
  <c r="L53" i="5"/>
  <c r="AA53" i="5" s="1"/>
  <c r="L52" i="5"/>
  <c r="M52" i="5" s="1"/>
  <c r="L51" i="5"/>
  <c r="L50" i="5"/>
  <c r="AB50" i="5" s="1"/>
  <c r="AC50" i="5" s="1"/>
  <c r="L49" i="5"/>
  <c r="AB49" i="5" s="1"/>
  <c r="AC49" i="5" s="1"/>
  <c r="L48" i="5"/>
  <c r="L47" i="5"/>
  <c r="L46" i="5"/>
  <c r="M46" i="5" s="1"/>
  <c r="L45" i="5"/>
  <c r="M45" i="5" s="1"/>
  <c r="L44" i="5"/>
  <c r="L43" i="5"/>
  <c r="AA43" i="5" s="1"/>
  <c r="L42" i="5"/>
  <c r="M42" i="5" s="1"/>
  <c r="L41" i="5"/>
  <c r="L40" i="5"/>
  <c r="M40" i="5" s="1"/>
  <c r="L39" i="5"/>
  <c r="M39" i="5" s="1"/>
  <c r="L38" i="5"/>
  <c r="L37" i="5"/>
  <c r="AA37" i="5" s="1"/>
  <c r="L36" i="5"/>
  <c r="M36" i="5" s="1"/>
  <c r="L35" i="5"/>
  <c r="L34" i="5"/>
  <c r="AB34" i="5" s="1"/>
  <c r="AC34" i="5" s="1"/>
  <c r="L33" i="5"/>
  <c r="AA33" i="5" s="1"/>
  <c r="L32" i="5"/>
  <c r="L31" i="5"/>
  <c r="AB31" i="5" s="1"/>
  <c r="AC31" i="5" s="1"/>
  <c r="L30" i="5"/>
  <c r="L29" i="5"/>
  <c r="AA29" i="5" s="1"/>
  <c r="L28" i="5"/>
  <c r="L27" i="5"/>
  <c r="AA27" i="5" s="1"/>
  <c r="L26" i="5"/>
  <c r="AA26" i="5" s="1"/>
  <c r="L25" i="5"/>
  <c r="AA25" i="5" s="1"/>
  <c r="L24" i="5"/>
  <c r="L23" i="5"/>
  <c r="AB23" i="5" s="1"/>
  <c r="AC23" i="5" s="1"/>
  <c r="L22" i="5"/>
  <c r="L21" i="5"/>
  <c r="AA21" i="5" s="1"/>
  <c r="L20" i="5"/>
  <c r="L19" i="5"/>
  <c r="AA19" i="5" s="1"/>
  <c r="L18" i="5"/>
  <c r="AB18" i="5" s="1"/>
  <c r="AC18" i="5" s="1"/>
  <c r="L17" i="5"/>
  <c r="AA17" i="5" s="1"/>
  <c r="L16" i="5"/>
  <c r="AA97" i="5" l="1"/>
  <c r="AD87" i="5"/>
  <c r="AD10" i="6"/>
  <c r="AA10" i="6"/>
  <c r="AB10" i="6"/>
  <c r="AC10" i="6" s="1"/>
  <c r="AD15" i="6"/>
  <c r="AA15" i="6"/>
  <c r="AB15" i="6"/>
  <c r="AC15" i="6" s="1"/>
  <c r="AD24" i="6"/>
  <c r="AA24" i="6"/>
  <c r="AB24" i="6"/>
  <c r="AC24" i="6" s="1"/>
  <c r="AD32" i="6"/>
  <c r="AA32" i="6"/>
  <c r="AB32" i="6"/>
  <c r="AC32" i="6" s="1"/>
  <c r="AD39" i="6"/>
  <c r="AA39" i="6"/>
  <c r="AB39" i="6"/>
  <c r="AC39" i="6" s="1"/>
  <c r="AD43" i="6"/>
  <c r="AA43" i="6"/>
  <c r="AB43" i="6"/>
  <c r="AC43" i="6" s="1"/>
  <c r="AD51" i="6"/>
  <c r="AA51" i="6"/>
  <c r="AB51" i="6"/>
  <c r="AC51" i="6" s="1"/>
  <c r="AD59" i="6"/>
  <c r="AA59" i="6"/>
  <c r="AB59" i="6"/>
  <c r="AC59" i="6" s="1"/>
  <c r="AD65" i="6"/>
  <c r="AA65" i="6"/>
  <c r="AB65" i="6"/>
  <c r="AC65" i="6" s="1"/>
  <c r="AD79" i="6"/>
  <c r="AA79" i="6"/>
  <c r="AB79" i="6"/>
  <c r="AC79" i="6" s="1"/>
  <c r="AD90" i="6"/>
  <c r="AA90" i="6"/>
  <c r="AB90" i="6"/>
  <c r="AC90" i="6" s="1"/>
  <c r="AD3" i="6"/>
  <c r="AB3" i="6"/>
  <c r="AC3" i="6" s="1"/>
  <c r="AA3" i="6"/>
  <c r="AD16" i="6"/>
  <c r="AB16" i="6"/>
  <c r="AC16" i="6" s="1"/>
  <c r="AA16" i="6"/>
  <c r="AD33" i="6"/>
  <c r="AB33" i="6"/>
  <c r="AC33" i="6" s="1"/>
  <c r="AA33" i="6"/>
  <c r="AD47" i="6"/>
  <c r="AA47" i="6"/>
  <c r="AB47" i="6"/>
  <c r="AC47" i="6" s="1"/>
  <c r="AD52" i="6"/>
  <c r="AA52" i="6"/>
  <c r="AB52" i="6"/>
  <c r="AC52" i="6" s="1"/>
  <c r="AD60" i="6"/>
  <c r="AA60" i="6"/>
  <c r="AB60" i="6"/>
  <c r="AC60" i="6" s="1"/>
  <c r="AD66" i="6"/>
  <c r="AA66" i="6"/>
  <c r="AB66" i="6"/>
  <c r="AC66" i="6" s="1"/>
  <c r="AD72" i="6"/>
  <c r="AA72" i="6"/>
  <c r="AB72" i="6"/>
  <c r="AC72" i="6" s="1"/>
  <c r="AD84" i="6"/>
  <c r="AA84" i="6"/>
  <c r="AB84" i="6"/>
  <c r="AC84" i="6" s="1"/>
  <c r="AD5" i="6"/>
  <c r="AA5" i="6"/>
  <c r="AB5" i="6"/>
  <c r="AC5" i="6" s="1"/>
  <c r="AD9" i="6"/>
  <c r="AA9" i="6"/>
  <c r="AB9" i="6"/>
  <c r="AC9" i="6" s="1"/>
  <c r="AD14" i="6"/>
  <c r="AA14" i="6"/>
  <c r="AB14" i="6"/>
  <c r="AC14" i="6" s="1"/>
  <c r="AD18" i="6"/>
  <c r="AA18" i="6"/>
  <c r="AB18" i="6"/>
  <c r="AC18" i="6" s="1"/>
  <c r="AD20" i="6"/>
  <c r="AA20" i="6"/>
  <c r="AB20" i="6"/>
  <c r="AC20" i="6" s="1"/>
  <c r="AD23" i="6"/>
  <c r="AA23" i="6"/>
  <c r="AB23" i="6"/>
  <c r="AC23" i="6" s="1"/>
  <c r="AD27" i="6"/>
  <c r="AA27" i="6"/>
  <c r="AB27" i="6"/>
  <c r="AC27" i="6" s="1"/>
  <c r="AD31" i="6"/>
  <c r="AA31" i="6"/>
  <c r="AB31" i="6"/>
  <c r="AC31" i="6" s="1"/>
  <c r="AD35" i="6"/>
  <c r="AA35" i="6"/>
  <c r="AB35" i="6"/>
  <c r="AC35" i="6" s="1"/>
  <c r="AD38" i="6"/>
  <c r="AA38" i="6"/>
  <c r="AB38" i="6"/>
  <c r="AC38" i="6" s="1"/>
  <c r="AD41" i="6"/>
  <c r="AA41" i="6"/>
  <c r="AB41" i="6"/>
  <c r="AC41" i="6" s="1"/>
  <c r="AD49" i="6"/>
  <c r="AA49" i="6"/>
  <c r="AB49" i="6"/>
  <c r="AC49" i="6" s="1"/>
  <c r="AD50" i="6"/>
  <c r="AA50" i="6"/>
  <c r="AB50" i="6"/>
  <c r="AC50" i="6" s="1"/>
  <c r="AD54" i="6"/>
  <c r="AA54" i="6"/>
  <c r="AB54" i="6"/>
  <c r="AC54" i="6" s="1"/>
  <c r="AD58" i="6"/>
  <c r="AA58" i="6"/>
  <c r="AB58" i="6"/>
  <c r="AC58" i="6" s="1"/>
  <c r="AD62" i="6"/>
  <c r="AA62" i="6"/>
  <c r="AB62" i="6"/>
  <c r="AC62" i="6" s="1"/>
  <c r="AD68" i="6"/>
  <c r="AA68" i="6"/>
  <c r="AB68" i="6"/>
  <c r="AC68" i="6" s="1"/>
  <c r="AD71" i="6"/>
  <c r="AA71" i="6"/>
  <c r="AB71" i="6"/>
  <c r="AC71" i="6" s="1"/>
  <c r="AD74" i="6"/>
  <c r="AA74" i="6"/>
  <c r="AB74" i="6"/>
  <c r="AC74" i="6" s="1"/>
  <c r="AD78" i="6"/>
  <c r="AA78" i="6"/>
  <c r="AB78" i="6"/>
  <c r="AC78" i="6" s="1"/>
  <c r="AD82" i="6"/>
  <c r="AA82" i="6"/>
  <c r="AB82" i="6"/>
  <c r="AC82" i="6" s="1"/>
  <c r="AD86" i="6"/>
  <c r="AB86" i="6"/>
  <c r="AC86" i="6" s="1"/>
  <c r="AA86" i="6"/>
  <c r="AD89" i="6"/>
  <c r="AA89" i="6"/>
  <c r="AB89" i="6"/>
  <c r="AC89" i="6" s="1"/>
  <c r="AD6" i="6"/>
  <c r="AA6" i="6"/>
  <c r="AB6" i="6"/>
  <c r="AC6" i="6" s="1"/>
  <c r="AD12" i="6"/>
  <c r="AA12" i="6"/>
  <c r="AB12" i="6"/>
  <c r="AC12" i="6" s="1"/>
  <c r="AD21" i="6"/>
  <c r="AA21" i="6"/>
  <c r="AB21" i="6"/>
  <c r="AC21" i="6" s="1"/>
  <c r="AD28" i="6"/>
  <c r="AA28" i="6"/>
  <c r="AB28" i="6"/>
  <c r="AC28" i="6" s="1"/>
  <c r="AD36" i="6"/>
  <c r="AA36" i="6"/>
  <c r="AB36" i="6"/>
  <c r="AC36" i="6" s="1"/>
  <c r="AD46" i="6"/>
  <c r="AA46" i="6"/>
  <c r="AB46" i="6"/>
  <c r="AC46" i="6" s="1"/>
  <c r="AD55" i="6"/>
  <c r="AA55" i="6"/>
  <c r="AB55" i="6"/>
  <c r="AC55" i="6" s="1"/>
  <c r="AD63" i="6"/>
  <c r="AA63" i="6"/>
  <c r="AB63" i="6"/>
  <c r="AC63" i="6" s="1"/>
  <c r="AD69" i="6"/>
  <c r="AA69" i="6"/>
  <c r="AB69" i="6"/>
  <c r="AC69" i="6" s="1"/>
  <c r="AD75" i="6"/>
  <c r="AA75" i="6"/>
  <c r="AB75" i="6"/>
  <c r="AC75" i="6" s="1"/>
  <c r="AD80" i="6"/>
  <c r="AA80" i="6"/>
  <c r="AB80" i="6"/>
  <c r="AC80" i="6" s="1"/>
  <c r="AD83" i="6"/>
  <c r="AA83" i="6"/>
  <c r="AB83" i="6"/>
  <c r="AC83" i="6" s="1"/>
  <c r="AD87" i="6"/>
  <c r="AA87" i="6"/>
  <c r="AB87" i="6"/>
  <c r="AC87" i="6" s="1"/>
  <c r="AD7" i="6"/>
  <c r="AB7" i="6"/>
  <c r="AC7" i="6" s="1"/>
  <c r="AA7" i="6"/>
  <c r="AD13" i="6"/>
  <c r="AB13" i="6"/>
  <c r="AC13" i="6" s="1"/>
  <c r="AA13" i="6"/>
  <c r="AD25" i="6"/>
  <c r="AB25" i="6"/>
  <c r="AC25" i="6" s="1"/>
  <c r="AA25" i="6"/>
  <c r="AD29" i="6"/>
  <c r="AB29" i="6"/>
  <c r="AC29" i="6" s="1"/>
  <c r="AA29" i="6"/>
  <c r="AD37" i="6"/>
  <c r="AB37" i="6"/>
  <c r="AC37" i="6" s="1"/>
  <c r="AA37" i="6"/>
  <c r="AD44" i="6"/>
  <c r="AA44" i="6"/>
  <c r="AB44" i="6"/>
  <c r="AC44" i="6" s="1"/>
  <c r="AD56" i="6"/>
  <c r="AA56" i="6"/>
  <c r="AB56" i="6"/>
  <c r="AC56" i="6" s="1"/>
  <c r="AD70" i="6"/>
  <c r="AA70" i="6"/>
  <c r="AB70" i="6"/>
  <c r="AC70" i="6" s="1"/>
  <c r="AD76" i="6"/>
  <c r="AA76" i="6"/>
  <c r="AB76" i="6"/>
  <c r="AC76" i="6" s="1"/>
  <c r="AD91" i="6"/>
  <c r="AA91" i="6"/>
  <c r="AB91" i="6"/>
  <c r="AC91" i="6" s="1"/>
  <c r="AD4" i="6"/>
  <c r="AA4" i="6"/>
  <c r="AB4" i="6"/>
  <c r="AC4" i="6" s="1"/>
  <c r="AD8" i="6"/>
  <c r="AA8" i="6"/>
  <c r="AB8" i="6"/>
  <c r="AC8" i="6" s="1"/>
  <c r="AD11" i="6"/>
  <c r="AA11" i="6"/>
  <c r="AB11" i="6"/>
  <c r="AC11" i="6" s="1"/>
  <c r="AD17" i="6"/>
  <c r="AA17" i="6"/>
  <c r="AB17" i="6"/>
  <c r="AC17" i="6" s="1"/>
  <c r="AD19" i="6"/>
  <c r="AA19" i="6"/>
  <c r="AB19" i="6"/>
  <c r="AC19" i="6" s="1"/>
  <c r="AD22" i="6"/>
  <c r="AA22" i="6"/>
  <c r="AB22" i="6"/>
  <c r="AC22" i="6" s="1"/>
  <c r="AD26" i="6"/>
  <c r="AA26" i="6"/>
  <c r="AB26" i="6"/>
  <c r="AC26" i="6" s="1"/>
  <c r="AD30" i="6"/>
  <c r="AA30" i="6"/>
  <c r="AB30" i="6"/>
  <c r="AC30" i="6" s="1"/>
  <c r="AD34" i="6"/>
  <c r="AA34" i="6"/>
  <c r="AB34" i="6"/>
  <c r="AC34" i="6" s="1"/>
  <c r="AD40" i="6"/>
  <c r="AB40" i="6"/>
  <c r="AC40" i="6" s="1"/>
  <c r="AA40" i="6"/>
  <c r="AD45" i="6"/>
  <c r="AB45" i="6"/>
  <c r="AC45" i="6" s="1"/>
  <c r="AA45" i="6"/>
  <c r="AD48" i="6"/>
  <c r="AB48" i="6"/>
  <c r="AC48" i="6" s="1"/>
  <c r="AA48" i="6"/>
  <c r="AD53" i="6"/>
  <c r="AB53" i="6"/>
  <c r="AC53" i="6" s="1"/>
  <c r="AA53" i="6"/>
  <c r="AD57" i="6"/>
  <c r="AB57" i="6"/>
  <c r="AC57" i="6" s="1"/>
  <c r="AA57" i="6"/>
  <c r="AD61" i="6"/>
  <c r="AB61" i="6"/>
  <c r="AC61" i="6" s="1"/>
  <c r="AA61" i="6"/>
  <c r="AD64" i="6"/>
  <c r="AB64" i="6"/>
  <c r="AC64" i="6" s="1"/>
  <c r="AA64" i="6"/>
  <c r="AD67" i="6"/>
  <c r="AB67" i="6"/>
  <c r="AC67" i="6" s="1"/>
  <c r="AA67" i="6"/>
  <c r="AD73" i="6"/>
  <c r="AA73" i="6"/>
  <c r="AB73" i="6"/>
  <c r="AC73" i="6" s="1"/>
  <c r="AD77" i="6"/>
  <c r="AA77" i="6"/>
  <c r="AB77" i="6"/>
  <c r="AC77" i="6" s="1"/>
  <c r="AD81" i="6"/>
  <c r="AA81" i="6"/>
  <c r="AB81" i="6"/>
  <c r="AC81" i="6" s="1"/>
  <c r="AD85" i="6"/>
  <c r="AA85" i="6"/>
  <c r="AB85" i="6"/>
  <c r="AC85" i="6" s="1"/>
  <c r="AD88" i="6"/>
  <c r="AA88" i="6"/>
  <c r="AB88" i="6"/>
  <c r="AC88" i="6" s="1"/>
  <c r="AA42" i="5"/>
  <c r="M17" i="5"/>
  <c r="AD17" i="5" s="1"/>
  <c r="M43" i="5"/>
  <c r="AD43" i="5" s="1"/>
  <c r="AB104" i="5"/>
  <c r="AC104" i="5" s="1"/>
  <c r="AB91" i="5"/>
  <c r="AC91" i="5" s="1"/>
  <c r="AD84" i="5"/>
  <c r="AA50" i="5"/>
  <c r="M33" i="5"/>
  <c r="AD33" i="5" s="1"/>
  <c r="M59" i="5"/>
  <c r="AD59" i="5" s="1"/>
  <c r="AA104" i="5"/>
  <c r="AD68" i="5"/>
  <c r="AA46" i="5"/>
  <c r="AD88" i="5"/>
  <c r="AB58" i="5"/>
  <c r="AC58" i="5" s="1"/>
  <c r="AA45" i="5"/>
  <c r="AA93" i="5"/>
  <c r="AB82" i="5"/>
  <c r="AC82" i="5" s="1"/>
  <c r="AA74" i="5"/>
  <c r="AB62" i="5"/>
  <c r="AC62" i="5" s="1"/>
  <c r="AB55" i="5"/>
  <c r="AC55" i="5" s="1"/>
  <c r="M75" i="5"/>
  <c r="AD75" i="5" s="1"/>
  <c r="AB105" i="5"/>
  <c r="AC105" i="5" s="1"/>
  <c r="AB98" i="5"/>
  <c r="AC98" i="5" s="1"/>
  <c r="AB94" i="5"/>
  <c r="AC94" i="5" s="1"/>
  <c r="AB92" i="5"/>
  <c r="AC92" i="5" s="1"/>
  <c r="AB90" i="5"/>
  <c r="AC90" i="5" s="1"/>
  <c r="AB87" i="5"/>
  <c r="AC87" i="5" s="1"/>
  <c r="AA77" i="5"/>
  <c r="AD72" i="5"/>
  <c r="AB66" i="5"/>
  <c r="AC66" i="5" s="1"/>
  <c r="AA62" i="5"/>
  <c r="AA58" i="5"/>
  <c r="AA49" i="5"/>
  <c r="AB43" i="5"/>
  <c r="AC43" i="5" s="1"/>
  <c r="AD39" i="5"/>
  <c r="AA78" i="5"/>
  <c r="AD40" i="5"/>
  <c r="M91" i="5"/>
  <c r="AD91" i="5" s="1"/>
  <c r="AA105" i="5"/>
  <c r="AB101" i="5"/>
  <c r="AC101" i="5" s="1"/>
  <c r="AA98" i="5"/>
  <c r="AA94" i="5"/>
  <c r="AA90" i="5"/>
  <c r="AA81" i="5"/>
  <c r="AB75" i="5"/>
  <c r="AC75" i="5" s="1"/>
  <c r="AD71" i="5"/>
  <c r="AA65" i="5"/>
  <c r="AA61" i="5"/>
  <c r="AD56" i="5"/>
  <c r="AD52" i="5"/>
  <c r="AB46" i="5"/>
  <c r="AC46" i="5" s="1"/>
  <c r="AB42" i="5"/>
  <c r="AC42" i="5" s="1"/>
  <c r="AB39" i="5"/>
  <c r="AC39" i="5" s="1"/>
  <c r="AB26" i="5"/>
  <c r="AC26" i="5" s="1"/>
  <c r="AA101" i="5"/>
  <c r="AB93" i="5"/>
  <c r="AC93" i="5" s="1"/>
  <c r="AB78" i="5"/>
  <c r="AC78" i="5" s="1"/>
  <c r="AB74" i="5"/>
  <c r="AC74" i="5" s="1"/>
  <c r="AB71" i="5"/>
  <c r="AC71" i="5" s="1"/>
  <c r="AB59" i="5"/>
  <c r="AC59" i="5" s="1"/>
  <c r="AD55" i="5"/>
  <c r="AD36" i="5"/>
  <c r="M20" i="5"/>
  <c r="AD20" i="5" s="1"/>
  <c r="AA20" i="5"/>
  <c r="AB20" i="5"/>
  <c r="AC20" i="5" s="1"/>
  <c r="M30" i="5"/>
  <c r="AD30" i="5" s="1"/>
  <c r="AB41" i="5"/>
  <c r="AC41" i="5" s="1"/>
  <c r="AA51" i="5"/>
  <c r="M51" i="5"/>
  <c r="AD51" i="5" s="1"/>
  <c r="AB73" i="5"/>
  <c r="AC73" i="5" s="1"/>
  <c r="M18" i="5"/>
  <c r="AD18" i="5" s="1"/>
  <c r="M34" i="5"/>
  <c r="AD34" i="5" s="1"/>
  <c r="M48" i="5"/>
  <c r="AD48" i="5" s="1"/>
  <c r="AA48" i="5"/>
  <c r="AB48" i="5"/>
  <c r="AC48" i="5" s="1"/>
  <c r="M73" i="5"/>
  <c r="AD73" i="5" s="1"/>
  <c r="M103" i="5"/>
  <c r="AD103" i="5" s="1"/>
  <c r="AB47" i="5"/>
  <c r="AC47" i="5" s="1"/>
  <c r="AA34" i="5"/>
  <c r="AA18" i="5"/>
  <c r="AA83" i="5"/>
  <c r="M83" i="5"/>
  <c r="AD83" i="5" s="1"/>
  <c r="M102" i="5"/>
  <c r="AD102" i="5" s="1"/>
  <c r="M21" i="5"/>
  <c r="AD21" i="5" s="1"/>
  <c r="AB21" i="5"/>
  <c r="AC21" i="5" s="1"/>
  <c r="M27" i="5"/>
  <c r="AD27" i="5" s="1"/>
  <c r="M38" i="5"/>
  <c r="AD38" i="5" s="1"/>
  <c r="M41" i="5"/>
  <c r="AD41" i="5" s="1"/>
  <c r="M70" i="5"/>
  <c r="AD70" i="5" s="1"/>
  <c r="M76" i="5"/>
  <c r="AD76" i="5" s="1"/>
  <c r="AA76" i="5"/>
  <c r="AB76" i="5"/>
  <c r="AC76" i="5" s="1"/>
  <c r="M99" i="5"/>
  <c r="AD99" i="5" s="1"/>
  <c r="AD127" i="5"/>
  <c r="AA103" i="5"/>
  <c r="AA99" i="5"/>
  <c r="M16" i="5"/>
  <c r="AD16" i="5" s="1"/>
  <c r="AA16" i="5"/>
  <c r="AB16" i="5"/>
  <c r="AC16" i="5" s="1"/>
  <c r="M22" i="5"/>
  <c r="AD22" i="5" s="1"/>
  <c r="M25" i="5"/>
  <c r="AD25" i="5" s="1"/>
  <c r="M28" i="5"/>
  <c r="AD28" i="5" s="1"/>
  <c r="AA28" i="5"/>
  <c r="AB28" i="5"/>
  <c r="AC28" i="5" s="1"/>
  <c r="M32" i="5"/>
  <c r="AD32" i="5" s="1"/>
  <c r="AA32" i="5"/>
  <c r="AB32" i="5"/>
  <c r="AC32" i="5" s="1"/>
  <c r="AA35" i="5"/>
  <c r="M35" i="5"/>
  <c r="AD35" i="5" s="1"/>
  <c r="M53" i="5"/>
  <c r="AD53" i="5" s="1"/>
  <c r="AB53" i="5"/>
  <c r="AC53" i="5" s="1"/>
  <c r="AB57" i="5"/>
  <c r="AC57" i="5" s="1"/>
  <c r="M63" i="5"/>
  <c r="AD63" i="5" s="1"/>
  <c r="AA63" i="5"/>
  <c r="AA67" i="5"/>
  <c r="M67" i="5"/>
  <c r="AD67" i="5" s="1"/>
  <c r="M85" i="5"/>
  <c r="AD85" i="5" s="1"/>
  <c r="AB85" i="5"/>
  <c r="AC85" i="5" s="1"/>
  <c r="AB89" i="5"/>
  <c r="AC89" i="5" s="1"/>
  <c r="M95" i="5"/>
  <c r="AD95" i="5" s="1"/>
  <c r="M100" i="5"/>
  <c r="AD100" i="5" s="1"/>
  <c r="AB102" i="5"/>
  <c r="AC102" i="5" s="1"/>
  <c r="AB100" i="5"/>
  <c r="AC100" i="5" s="1"/>
  <c r="AB95" i="5"/>
  <c r="AC95" i="5" s="1"/>
  <c r="AA89" i="5"/>
  <c r="AA73" i="5"/>
  <c r="AB70" i="5"/>
  <c r="AC70" i="5" s="1"/>
  <c r="AA57" i="5"/>
  <c r="AA41" i="5"/>
  <c r="AB38" i="5"/>
  <c r="AC38" i="5" s="1"/>
  <c r="AB30" i="5"/>
  <c r="AC30" i="5" s="1"/>
  <c r="AB22" i="5"/>
  <c r="AC22" i="5" s="1"/>
  <c r="M24" i="5"/>
  <c r="AD24" i="5" s="1"/>
  <c r="AA24" i="5"/>
  <c r="AB24" i="5"/>
  <c r="AC24" i="5" s="1"/>
  <c r="M37" i="5"/>
  <c r="AD37" i="5" s="1"/>
  <c r="AB37" i="5"/>
  <c r="AC37" i="5" s="1"/>
  <c r="M47" i="5"/>
  <c r="AD47" i="5" s="1"/>
  <c r="AA47" i="5"/>
  <c r="M69" i="5"/>
  <c r="AD69" i="5" s="1"/>
  <c r="AB69" i="5"/>
  <c r="AC69" i="5" s="1"/>
  <c r="M79" i="5"/>
  <c r="AD79" i="5" s="1"/>
  <c r="AA79" i="5"/>
  <c r="AB25" i="5"/>
  <c r="AC25" i="5" s="1"/>
  <c r="M31" i="5"/>
  <c r="AD31" i="5" s="1"/>
  <c r="AA31" i="5"/>
  <c r="M44" i="5"/>
  <c r="AD44" i="5" s="1"/>
  <c r="AA44" i="5"/>
  <c r="AB44" i="5"/>
  <c r="AC44" i="5" s="1"/>
  <c r="M66" i="5"/>
  <c r="AD66" i="5" s="1"/>
  <c r="M80" i="5"/>
  <c r="AD80" i="5" s="1"/>
  <c r="AA80" i="5"/>
  <c r="AB80" i="5"/>
  <c r="AC80" i="5" s="1"/>
  <c r="AB17" i="5"/>
  <c r="AC17" i="5" s="1"/>
  <c r="M19" i="5"/>
  <c r="AD19" i="5" s="1"/>
  <c r="M23" i="5"/>
  <c r="AD23" i="5" s="1"/>
  <c r="AA23" i="5"/>
  <c r="M26" i="5"/>
  <c r="AD26" i="5" s="1"/>
  <c r="M29" i="5"/>
  <c r="AD29" i="5" s="1"/>
  <c r="AB29" i="5"/>
  <c r="AC29" i="5" s="1"/>
  <c r="AB33" i="5"/>
  <c r="AC33" i="5" s="1"/>
  <c r="M50" i="5"/>
  <c r="AD50" i="5" s="1"/>
  <c r="M54" i="5"/>
  <c r="AD54" i="5" s="1"/>
  <c r="M57" i="5"/>
  <c r="AD57" i="5" s="1"/>
  <c r="M60" i="5"/>
  <c r="AD60" i="5" s="1"/>
  <c r="AA60" i="5"/>
  <c r="AB60" i="5"/>
  <c r="AC60" i="5" s="1"/>
  <c r="M64" i="5"/>
  <c r="AD64" i="5" s="1"/>
  <c r="AA64" i="5"/>
  <c r="AB64" i="5"/>
  <c r="AC64" i="5" s="1"/>
  <c r="M82" i="5"/>
  <c r="AD82" i="5" s="1"/>
  <c r="M86" i="5"/>
  <c r="AD86" i="5" s="1"/>
  <c r="M89" i="5"/>
  <c r="AD89" i="5" s="1"/>
  <c r="M92" i="5"/>
  <c r="AD92" i="5" s="1"/>
  <c r="M97" i="5"/>
  <c r="AD97" i="5" s="1"/>
  <c r="AA127" i="5"/>
  <c r="AA102" i="5"/>
  <c r="AA100" i="5"/>
  <c r="AA95" i="5"/>
  <c r="AA86" i="5"/>
  <c r="AB83" i="5"/>
  <c r="AC83" i="5" s="1"/>
  <c r="AA70" i="5"/>
  <c r="AB67" i="5"/>
  <c r="AC67" i="5" s="1"/>
  <c r="AA54" i="5"/>
  <c r="AB51" i="5"/>
  <c r="AC51" i="5" s="1"/>
  <c r="AA38" i="5"/>
  <c r="AB35" i="5"/>
  <c r="AC35" i="5" s="1"/>
  <c r="AA30" i="5"/>
  <c r="AB27" i="5"/>
  <c r="AC27" i="5" s="1"/>
  <c r="AA22" i="5"/>
  <c r="AB19" i="5"/>
  <c r="AC19" i="5" s="1"/>
  <c r="AD105" i="5"/>
  <c r="AD104" i="5"/>
  <c r="AD101" i="5"/>
  <c r="AD98" i="5"/>
  <c r="AD94" i="5"/>
  <c r="AD93" i="5"/>
  <c r="AD90" i="5"/>
  <c r="AB88" i="5"/>
  <c r="AC88" i="5" s="1"/>
  <c r="AA87" i="5"/>
  <c r="AB84" i="5"/>
  <c r="AC84" i="5" s="1"/>
  <c r="AD77" i="5"/>
  <c r="AB72" i="5"/>
  <c r="AC72" i="5" s="1"/>
  <c r="AA71" i="5"/>
  <c r="AB68" i="5"/>
  <c r="AC68" i="5" s="1"/>
  <c r="AD61" i="5"/>
  <c r="AB56" i="5"/>
  <c r="AC56" i="5" s="1"/>
  <c r="AA55" i="5"/>
  <c r="AB52" i="5"/>
  <c r="AC52" i="5" s="1"/>
  <c r="AD45" i="5"/>
  <c r="AB40" i="5"/>
  <c r="AC40" i="5" s="1"/>
  <c r="AA39" i="5"/>
  <c r="AB36" i="5"/>
  <c r="AC36" i="5" s="1"/>
  <c r="M49" i="5"/>
  <c r="AD49" i="5" s="1"/>
  <c r="M65" i="5"/>
  <c r="AD65" i="5" s="1"/>
  <c r="M81" i="5"/>
  <c r="AD81" i="5" s="1"/>
  <c r="AA88" i="5"/>
  <c r="AA84" i="5"/>
  <c r="AD78" i="5"/>
  <c r="AB77" i="5"/>
  <c r="AC77" i="5" s="1"/>
  <c r="AD74" i="5"/>
  <c r="AA72" i="5"/>
  <c r="AA68" i="5"/>
  <c r="AD62" i="5"/>
  <c r="AB61" i="5"/>
  <c r="AC61" i="5" s="1"/>
  <c r="AD58" i="5"/>
  <c r="AA56" i="5"/>
  <c r="AA52" i="5"/>
  <c r="AD46" i="5"/>
  <c r="AB45" i="5"/>
  <c r="AC45" i="5" s="1"/>
  <c r="AD42" i="5"/>
  <c r="AA40" i="5"/>
  <c r="AA36" i="5"/>
  <c r="AD42" i="6" l="1"/>
  <c r="AB42" i="6"/>
  <c r="AC42" i="6" s="1"/>
  <c r="AA42" i="6"/>
  <c r="AD9" i="5" l="1"/>
  <c r="AB9" i="5"/>
  <c r="AC9" i="5" s="1"/>
  <c r="AA9" i="5"/>
  <c r="AD13" i="5"/>
  <c r="AA13" i="5"/>
  <c r="AB13" i="5"/>
  <c r="AC13" i="5" s="1"/>
  <c r="AD12" i="5"/>
  <c r="AB12" i="5"/>
  <c r="AC12" i="5" s="1"/>
  <c r="AA12" i="5"/>
  <c r="AA10" i="5"/>
  <c r="AB10" i="5"/>
  <c r="AC10" i="5" s="1"/>
  <c r="AD4" i="5"/>
  <c r="AA4" i="5"/>
  <c r="AB4" i="5"/>
  <c r="AC4" i="5" s="1"/>
  <c r="AD7" i="5"/>
  <c r="AA7" i="5"/>
  <c r="AB7" i="5"/>
  <c r="AC7" i="5" s="1"/>
  <c r="AD10" i="5"/>
  <c r="AA15" i="5"/>
  <c r="AB15" i="5"/>
  <c r="AC15" i="5" s="1"/>
  <c r="AD15" i="5"/>
  <c r="AA6" i="5"/>
  <c r="AD6" i="5"/>
  <c r="AB6" i="5"/>
  <c r="AC6" i="5" s="1"/>
  <c r="AD5" i="5"/>
  <c r="AA5" i="5"/>
  <c r="AB5" i="5"/>
  <c r="AC5" i="5" s="1"/>
  <c r="AD8" i="5"/>
  <c r="AB8" i="5"/>
  <c r="AC8" i="5" s="1"/>
  <c r="AA8" i="5"/>
  <c r="AD11" i="5"/>
  <c r="AA11" i="5"/>
  <c r="AB11" i="5"/>
  <c r="AC11" i="5" s="1"/>
  <c r="K10" i="4" l="1"/>
  <c r="U10" i="4" l="1"/>
  <c r="Z10" i="4" s="1"/>
  <c r="AC10" i="4"/>
  <c r="AA10" i="4"/>
  <c r="AB10" i="4" s="1"/>
  <c r="Q15" i="7"/>
  <c r="Q14" i="7"/>
  <c r="Q13" i="7"/>
  <c r="Q12" i="7"/>
  <c r="P15" i="7"/>
  <c r="P14" i="7"/>
  <c r="P13" i="7"/>
  <c r="P12" i="7"/>
  <c r="O15" i="7"/>
  <c r="O14" i="7"/>
  <c r="O13" i="7"/>
  <c r="O12" i="7"/>
  <c r="N15" i="7"/>
  <c r="N13" i="7"/>
  <c r="N14" i="7"/>
  <c r="N12" i="7"/>
  <c r="M15" i="7"/>
  <c r="M14" i="7"/>
  <c r="M13" i="7"/>
  <c r="M12" i="7"/>
  <c r="L15" i="7"/>
  <c r="L14" i="7"/>
  <c r="L13" i="7"/>
  <c r="L12" i="7"/>
  <c r="K15" i="7"/>
  <c r="K14" i="7"/>
  <c r="K13" i="7"/>
  <c r="K12" i="7"/>
  <c r="J15" i="7"/>
  <c r="J14" i="7"/>
  <c r="J13" i="7"/>
  <c r="J12" i="7"/>
  <c r="I15" i="7"/>
  <c r="I14" i="7"/>
  <c r="I13" i="7"/>
  <c r="I12" i="7"/>
  <c r="H15" i="7"/>
  <c r="H14" i="7"/>
  <c r="H13" i="7"/>
  <c r="H12" i="7"/>
  <c r="G15" i="7"/>
  <c r="G14" i="7"/>
  <c r="G13" i="7"/>
  <c r="G12" i="7"/>
  <c r="F15" i="7"/>
  <c r="F14" i="7"/>
  <c r="F13" i="7"/>
  <c r="F12" i="7"/>
  <c r="C15" i="7"/>
  <c r="C14" i="7"/>
  <c r="C13" i="7"/>
  <c r="C12" i="7"/>
  <c r="O30" i="3"/>
  <c r="P30" i="3"/>
  <c r="Q30" i="3"/>
  <c r="R30" i="3"/>
  <c r="S30" i="3"/>
  <c r="T30" i="3"/>
  <c r="V30" i="3"/>
  <c r="W30" i="3"/>
  <c r="X30" i="3"/>
  <c r="Y30" i="3"/>
  <c r="O31" i="3"/>
  <c r="P31" i="3"/>
  <c r="Q31" i="3"/>
  <c r="R31" i="3"/>
  <c r="S31" i="3"/>
  <c r="T31" i="3"/>
  <c r="U31" i="3"/>
  <c r="V31" i="3"/>
  <c r="W31" i="3"/>
  <c r="X31" i="3"/>
  <c r="Y31" i="3"/>
  <c r="O32" i="3"/>
  <c r="P32" i="3"/>
  <c r="Q32" i="3"/>
  <c r="R32" i="3"/>
  <c r="S32" i="3"/>
  <c r="T32" i="3"/>
  <c r="U32" i="3"/>
  <c r="V32" i="3"/>
  <c r="W32" i="3"/>
  <c r="X32" i="3"/>
  <c r="Y32" i="3"/>
  <c r="O33" i="3"/>
  <c r="P33" i="3"/>
  <c r="Q33" i="3"/>
  <c r="R33" i="3"/>
  <c r="S33" i="3"/>
  <c r="T33" i="3"/>
  <c r="V33" i="3"/>
  <c r="W33" i="3"/>
  <c r="X33" i="3"/>
  <c r="Y33" i="3"/>
  <c r="N33" i="3"/>
  <c r="N32" i="3"/>
  <c r="N31" i="3"/>
  <c r="N30" i="3"/>
  <c r="J33" i="3"/>
  <c r="J32" i="3"/>
  <c r="J31" i="3"/>
  <c r="J30" i="3"/>
  <c r="H33" i="3"/>
  <c r="H32" i="3"/>
  <c r="H31" i="3"/>
  <c r="H30" i="3"/>
  <c r="L31" i="3" l="1"/>
  <c r="E13" i="7"/>
  <c r="K31" i="3"/>
  <c r="K3" i="4"/>
  <c r="Z3" i="4" s="1"/>
  <c r="K4" i="4"/>
  <c r="AA4" i="4" s="1"/>
  <c r="AB4" i="4" s="1"/>
  <c r="K5" i="4"/>
  <c r="Z5" i="4" s="1"/>
  <c r="K6" i="4"/>
  <c r="AA6" i="4" s="1"/>
  <c r="AB6" i="4" s="1"/>
  <c r="K7" i="4"/>
  <c r="AA7" i="4" s="1"/>
  <c r="AB7" i="4" s="1"/>
  <c r="K8" i="4"/>
  <c r="AA8" i="4" s="1"/>
  <c r="AB8" i="4" s="1"/>
  <c r="K9" i="4"/>
  <c r="Z9" i="4" s="1"/>
  <c r="K11" i="4"/>
  <c r="AC11" i="4" s="1"/>
  <c r="K12" i="4"/>
  <c r="AA12" i="4" s="1"/>
  <c r="AB12" i="4" s="1"/>
  <c r="K13" i="4"/>
  <c r="Z13" i="4" s="1"/>
  <c r="K14" i="4"/>
  <c r="AC14" i="4" s="1"/>
  <c r="K15" i="4"/>
  <c r="AA15" i="4" s="1"/>
  <c r="AB15" i="4" s="1"/>
  <c r="K16" i="4"/>
  <c r="Z16" i="4" s="1"/>
  <c r="K17" i="4"/>
  <c r="AA17" i="4" s="1"/>
  <c r="AB17" i="4" s="1"/>
  <c r="K18" i="4"/>
  <c r="Z18" i="4" s="1"/>
  <c r="K19" i="4"/>
  <c r="AA19" i="4" s="1"/>
  <c r="AB19" i="4" s="1"/>
  <c r="K20" i="4"/>
  <c r="Z20" i="4" s="1"/>
  <c r="K21" i="4"/>
  <c r="Z21" i="4" s="1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L29" i="3"/>
  <c r="AC29" i="3" s="1"/>
  <c r="K9" i="3"/>
  <c r="Z11" i="3" l="1"/>
  <c r="AA11" i="3"/>
  <c r="AB11" i="3" s="1"/>
  <c r="Z22" i="3"/>
  <c r="AA22" i="3"/>
  <c r="AB22" i="3" s="1"/>
  <c r="Z10" i="3"/>
  <c r="AA10" i="3"/>
  <c r="AB10" i="3" s="1"/>
  <c r="Z23" i="3"/>
  <c r="AA23" i="3"/>
  <c r="AB23" i="3" s="1"/>
  <c r="AC23" i="3"/>
  <c r="AA12" i="3"/>
  <c r="AB12" i="3" s="1"/>
  <c r="Z12" i="3"/>
  <c r="AA24" i="3"/>
  <c r="AB24" i="3" s="1"/>
  <c r="Z24" i="3"/>
  <c r="Z21" i="3"/>
  <c r="AA21" i="3"/>
  <c r="AB21" i="3" s="1"/>
  <c r="Z18" i="3"/>
  <c r="AA18" i="3"/>
  <c r="AB18" i="3" s="1"/>
  <c r="AC18" i="3"/>
  <c r="AA17" i="3"/>
  <c r="AB17" i="3" s="1"/>
  <c r="Z17" i="3"/>
  <c r="AA9" i="3"/>
  <c r="AB9" i="3" s="1"/>
  <c r="Z9" i="3"/>
  <c r="Z16" i="3"/>
  <c r="AA16" i="3"/>
  <c r="AB16" i="3" s="1"/>
  <c r="AC26" i="3"/>
  <c r="Z26" i="3"/>
  <c r="AA26" i="3"/>
  <c r="AB26" i="3" s="1"/>
  <c r="AA14" i="3"/>
  <c r="AB14" i="3" s="1"/>
  <c r="Z14" i="3"/>
  <c r="Z20" i="3"/>
  <c r="AA20" i="3"/>
  <c r="AB20" i="3" s="1"/>
  <c r="Z19" i="3"/>
  <c r="AA19" i="3"/>
  <c r="AB19" i="3" s="1"/>
  <c r="AC15" i="3"/>
  <c r="Z15" i="3"/>
  <c r="AA15" i="3"/>
  <c r="AB15" i="3" s="1"/>
  <c r="Z25" i="3"/>
  <c r="AA25" i="3"/>
  <c r="AB25" i="3" s="1"/>
  <c r="Z13" i="3"/>
  <c r="AA13" i="3"/>
  <c r="AB13" i="3" s="1"/>
  <c r="AC13" i="3"/>
  <c r="B12" i="7"/>
  <c r="L26" i="3"/>
  <c r="L22" i="3"/>
  <c r="AC22" i="3" s="1"/>
  <c r="L18" i="3"/>
  <c r="L14" i="3"/>
  <c r="AC14" i="3" s="1"/>
  <c r="L21" i="3"/>
  <c r="AC21" i="3" s="1"/>
  <c r="L13" i="3"/>
  <c r="L24" i="3"/>
  <c r="AC24" i="3" s="1"/>
  <c r="L20" i="3"/>
  <c r="AC20" i="3" s="1"/>
  <c r="L16" i="3"/>
  <c r="AC16" i="3" s="1"/>
  <c r="L12" i="3"/>
  <c r="AC12" i="3" s="1"/>
  <c r="L23" i="3"/>
  <c r="L19" i="3"/>
  <c r="AC19" i="3" s="1"/>
  <c r="L15" i="3"/>
  <c r="L11" i="3"/>
  <c r="AC11" i="3" s="1"/>
  <c r="L25" i="3"/>
  <c r="AC25" i="3" s="1"/>
  <c r="AC3" i="4"/>
  <c r="AC15" i="4"/>
  <c r="AA11" i="4"/>
  <c r="AB11" i="4" s="1"/>
  <c r="AC18" i="4"/>
  <c r="Z7" i="4"/>
  <c r="K30" i="3"/>
  <c r="E12" i="7"/>
  <c r="L9" i="3"/>
  <c r="AC9" i="3" s="1"/>
  <c r="K33" i="3"/>
  <c r="E15" i="7"/>
  <c r="L17" i="3"/>
  <c r="AC17" i="3" s="1"/>
  <c r="L10" i="3"/>
  <c r="AC10" i="3" s="1"/>
  <c r="E14" i="7"/>
  <c r="K32" i="3"/>
  <c r="Z12" i="4"/>
  <c r="Z11" i="4"/>
  <c r="Z4" i="4"/>
  <c r="AA14" i="4"/>
  <c r="AB14" i="4" s="1"/>
  <c r="Z19" i="4"/>
  <c r="AC19" i="4"/>
  <c r="AC4" i="4"/>
  <c r="Z15" i="4"/>
  <c r="Z8" i="4"/>
  <c r="AA18" i="4"/>
  <c r="AB18" i="4" s="1"/>
  <c r="Z14" i="4"/>
  <c r="AC8" i="4"/>
  <c r="AA3" i="4"/>
  <c r="AB3" i="4" s="1"/>
  <c r="AC7" i="4"/>
  <c r="AC12" i="4"/>
  <c r="Z17" i="4"/>
  <c r="Z6" i="4"/>
  <c r="AC20" i="4"/>
  <c r="AC16" i="4"/>
  <c r="AC13" i="4"/>
  <c r="AC9" i="4"/>
  <c r="AC5" i="4"/>
  <c r="AC21" i="4"/>
  <c r="AA20" i="4"/>
  <c r="AB20" i="4" s="1"/>
  <c r="AC17" i="4"/>
  <c r="AA16" i="4"/>
  <c r="AB16" i="4" s="1"/>
  <c r="AA13" i="4"/>
  <c r="AB13" i="4" s="1"/>
  <c r="AA9" i="4"/>
  <c r="AB9" i="4" s="1"/>
  <c r="AC6" i="4"/>
  <c r="AA5" i="4"/>
  <c r="AB5" i="4" s="1"/>
  <c r="AA21" i="4"/>
  <c r="AB21" i="4" s="1"/>
  <c r="B19" i="7"/>
  <c r="B18" i="7"/>
  <c r="B17" i="7"/>
  <c r="B27" i="7"/>
  <c r="D14" i="7" l="1"/>
  <c r="D15" i="7"/>
  <c r="D12" i="7"/>
  <c r="L30" i="3"/>
  <c r="L32" i="3"/>
  <c r="L33" i="3"/>
  <c r="P16" i="7"/>
  <c r="P20" i="7" s="1"/>
  <c r="Q16" i="7"/>
  <c r="Q20" i="7" s="1"/>
  <c r="P21" i="7"/>
  <c r="P34" i="7" s="1"/>
  <c r="Q21" i="7"/>
  <c r="Q34" i="7" s="1"/>
  <c r="P22" i="7"/>
  <c r="Q22" i="7"/>
  <c r="P24" i="7"/>
  <c r="Q24" i="7"/>
  <c r="P25" i="7"/>
  <c r="Q25" i="7"/>
  <c r="P26" i="7"/>
  <c r="Q26" i="7"/>
  <c r="P27" i="7"/>
  <c r="Q27" i="7"/>
  <c r="P28" i="7"/>
  <c r="Q28" i="7"/>
  <c r="P29" i="7"/>
  <c r="Q29" i="7"/>
  <c r="Z94" i="6"/>
  <c r="Y94" i="6"/>
  <c r="Z93" i="6"/>
  <c r="Y93" i="6"/>
  <c r="Z92" i="6"/>
  <c r="Y92" i="6"/>
  <c r="Y24" i="4"/>
  <c r="X24" i="4"/>
  <c r="Y23" i="4"/>
  <c r="X23" i="4"/>
  <c r="Y22" i="4"/>
  <c r="X22" i="4"/>
  <c r="AA3" i="5"/>
  <c r="Z131" i="5"/>
  <c r="Y131" i="5"/>
  <c r="Z130" i="5"/>
  <c r="Y130" i="5"/>
  <c r="Z129" i="5"/>
  <c r="Y129" i="5"/>
  <c r="Z128" i="5"/>
  <c r="Y128" i="5"/>
  <c r="P31" i="7" l="1"/>
  <c r="P35" i="7" s="1"/>
  <c r="Q31" i="7"/>
  <c r="Q42" i="7" s="1"/>
  <c r="Q30" i="7"/>
  <c r="Q41" i="7" s="1"/>
  <c r="P30" i="7"/>
  <c r="P33" i="7" s="1"/>
  <c r="P44" i="7" s="1"/>
  <c r="P38" i="7"/>
  <c r="P39" i="7"/>
  <c r="P37" i="7"/>
  <c r="Q23" i="7"/>
  <c r="Q40" i="7" s="1"/>
  <c r="Q38" i="7"/>
  <c r="Q39" i="7"/>
  <c r="Q37" i="7"/>
  <c r="Q32" i="7"/>
  <c r="Q43" i="7" s="1"/>
  <c r="P32" i="7"/>
  <c r="P43" i="7" s="1"/>
  <c r="P23" i="7"/>
  <c r="J24" i="4"/>
  <c r="P42" i="7" l="1"/>
  <c r="Q35" i="7"/>
  <c r="P41" i="7"/>
  <c r="Q33" i="7"/>
  <c r="Q44" i="7" s="1"/>
  <c r="P36" i="7"/>
  <c r="Q36" i="7"/>
  <c r="P40" i="7"/>
  <c r="B29" i="7"/>
  <c r="B28" i="7"/>
  <c r="B26" i="7"/>
  <c r="B25" i="7"/>
  <c r="O29" i="7"/>
  <c r="N29" i="7"/>
  <c r="M29" i="7"/>
  <c r="L29" i="7"/>
  <c r="K29" i="7"/>
  <c r="J29" i="7"/>
  <c r="I29" i="7"/>
  <c r="H29" i="7"/>
  <c r="G29" i="7"/>
  <c r="F29" i="7"/>
  <c r="E29" i="7"/>
  <c r="D29" i="7"/>
  <c r="O28" i="7"/>
  <c r="N28" i="7"/>
  <c r="M28" i="7"/>
  <c r="L28" i="7"/>
  <c r="K28" i="7"/>
  <c r="J28" i="7"/>
  <c r="I28" i="7"/>
  <c r="H28" i="7"/>
  <c r="G28" i="7"/>
  <c r="F28" i="7"/>
  <c r="E28" i="7"/>
  <c r="D28" i="7"/>
  <c r="C28" i="7"/>
  <c r="O26" i="7"/>
  <c r="N26" i="7"/>
  <c r="M26" i="7"/>
  <c r="L26" i="7"/>
  <c r="K26" i="7"/>
  <c r="J26" i="7"/>
  <c r="I26" i="7"/>
  <c r="H26" i="7"/>
  <c r="G26" i="7"/>
  <c r="F26" i="7"/>
  <c r="E26" i="7"/>
  <c r="D26" i="7"/>
  <c r="O25" i="7"/>
  <c r="N25" i="7"/>
  <c r="M25" i="7"/>
  <c r="L25" i="7"/>
  <c r="K25" i="7"/>
  <c r="J25" i="7"/>
  <c r="I25" i="7"/>
  <c r="H25" i="7"/>
  <c r="G25" i="7"/>
  <c r="F25" i="7"/>
  <c r="E25" i="7"/>
  <c r="D25" i="7"/>
  <c r="C25" i="7"/>
  <c r="O19" i="7"/>
  <c r="N19" i="7"/>
  <c r="M19" i="7"/>
  <c r="L19" i="7"/>
  <c r="K19" i="7"/>
  <c r="J19" i="7"/>
  <c r="I19" i="7"/>
  <c r="H19" i="7"/>
  <c r="G19" i="7"/>
  <c r="F19" i="7"/>
  <c r="E19" i="7"/>
  <c r="D19" i="7"/>
  <c r="O18" i="7"/>
  <c r="N18" i="7"/>
  <c r="M18" i="7"/>
  <c r="L18" i="7"/>
  <c r="K18" i="7"/>
  <c r="J18" i="7"/>
  <c r="I18" i="7"/>
  <c r="H18" i="7"/>
  <c r="G18" i="7"/>
  <c r="F18" i="7"/>
  <c r="E18" i="7"/>
  <c r="D18" i="7"/>
  <c r="O17" i="7"/>
  <c r="N17" i="7"/>
  <c r="M17" i="7"/>
  <c r="L17" i="7"/>
  <c r="K17" i="7"/>
  <c r="J17" i="7"/>
  <c r="I17" i="7"/>
  <c r="H17" i="7"/>
  <c r="G17" i="7"/>
  <c r="F17" i="7"/>
  <c r="E17" i="7"/>
  <c r="D17" i="7"/>
  <c r="C29" i="7"/>
  <c r="C26" i="7"/>
  <c r="C19" i="7"/>
  <c r="C18" i="7"/>
  <c r="C17" i="7"/>
  <c r="S14" i="7" l="1"/>
  <c r="S13" i="7"/>
  <c r="R29" i="7"/>
  <c r="R25" i="7"/>
  <c r="R18" i="7"/>
  <c r="R28" i="7"/>
  <c r="S29" i="7"/>
  <c r="S28" i="7"/>
  <c r="R26" i="7"/>
  <c r="S26" i="7"/>
  <c r="S25" i="7"/>
  <c r="R19" i="7"/>
  <c r="R17" i="7"/>
  <c r="S18" i="7"/>
  <c r="S17" i="7"/>
  <c r="S19" i="7"/>
  <c r="R15" i="7"/>
  <c r="R14" i="7" l="1"/>
  <c r="R13" i="7"/>
  <c r="O32" i="7"/>
  <c r="O43" i="7" s="1"/>
  <c r="N32" i="7"/>
  <c r="N43" i="7" s="1"/>
  <c r="M32" i="7"/>
  <c r="M43" i="7" s="1"/>
  <c r="L32" i="7"/>
  <c r="L43" i="7" s="1"/>
  <c r="K32" i="7"/>
  <c r="K43" i="7" s="1"/>
  <c r="J32" i="7"/>
  <c r="J43" i="7" s="1"/>
  <c r="I32" i="7"/>
  <c r="I43" i="7" s="1"/>
  <c r="H32" i="7"/>
  <c r="H43" i="7" s="1"/>
  <c r="G32" i="7"/>
  <c r="G43" i="7" s="1"/>
  <c r="F32" i="7"/>
  <c r="F43" i="7" s="1"/>
  <c r="E32" i="7"/>
  <c r="E43" i="7" s="1"/>
  <c r="D32" i="7"/>
  <c r="D43" i="7" s="1"/>
  <c r="C32" i="7"/>
  <c r="C43" i="7" s="1"/>
  <c r="B32" i="7"/>
  <c r="B43" i="7" s="1"/>
  <c r="O31" i="7"/>
  <c r="O42" i="7" s="1"/>
  <c r="N31" i="7"/>
  <c r="N42" i="7" s="1"/>
  <c r="M31" i="7"/>
  <c r="M42" i="7" s="1"/>
  <c r="L31" i="7"/>
  <c r="L42" i="7" s="1"/>
  <c r="K31" i="7"/>
  <c r="K42" i="7" s="1"/>
  <c r="J31" i="7"/>
  <c r="J42" i="7" s="1"/>
  <c r="I31" i="7"/>
  <c r="I42" i="7" s="1"/>
  <c r="H31" i="7"/>
  <c r="H42" i="7" s="1"/>
  <c r="G31" i="7"/>
  <c r="G42" i="7" s="1"/>
  <c r="F31" i="7"/>
  <c r="F42" i="7" s="1"/>
  <c r="E31" i="7"/>
  <c r="E42" i="7" s="1"/>
  <c r="D31" i="7"/>
  <c r="D42" i="7" s="1"/>
  <c r="C31" i="7"/>
  <c r="C42" i="7" s="1"/>
  <c r="B31" i="7"/>
  <c r="B42" i="7" s="1"/>
  <c r="O22" i="7"/>
  <c r="O39" i="7" s="1"/>
  <c r="N22" i="7"/>
  <c r="N39" i="7" s="1"/>
  <c r="M22" i="7"/>
  <c r="M39" i="7" s="1"/>
  <c r="L22" i="7"/>
  <c r="L39" i="7" s="1"/>
  <c r="K22" i="7"/>
  <c r="K39" i="7" s="1"/>
  <c r="J22" i="7"/>
  <c r="J39" i="7" s="1"/>
  <c r="I22" i="7"/>
  <c r="I39" i="7" s="1"/>
  <c r="H22" i="7"/>
  <c r="H39" i="7" s="1"/>
  <c r="G22" i="7"/>
  <c r="G39" i="7" s="1"/>
  <c r="F22" i="7"/>
  <c r="F39" i="7" s="1"/>
  <c r="E22" i="7"/>
  <c r="E39" i="7" s="1"/>
  <c r="D22" i="7"/>
  <c r="D39" i="7" s="1"/>
  <c r="C22" i="7"/>
  <c r="C39" i="7" s="1"/>
  <c r="B22" i="7"/>
  <c r="B39" i="7" s="1"/>
  <c r="O21" i="7"/>
  <c r="N21" i="7"/>
  <c r="M21" i="7"/>
  <c r="L21" i="7"/>
  <c r="K21" i="7"/>
  <c r="J21" i="7"/>
  <c r="I21" i="7"/>
  <c r="H21" i="7"/>
  <c r="G21" i="7"/>
  <c r="F21" i="7"/>
  <c r="E21" i="7"/>
  <c r="D21" i="7"/>
  <c r="C21" i="7"/>
  <c r="C38" i="7" s="1"/>
  <c r="B21" i="7"/>
  <c r="X131" i="5"/>
  <c r="W131" i="5"/>
  <c r="V131" i="5"/>
  <c r="U131" i="5"/>
  <c r="T131" i="5"/>
  <c r="S131" i="5"/>
  <c r="R131" i="5"/>
  <c r="Q131" i="5"/>
  <c r="P131" i="5"/>
  <c r="O131" i="5"/>
  <c r="X130" i="5"/>
  <c r="W130" i="5"/>
  <c r="V130" i="5"/>
  <c r="U130" i="5"/>
  <c r="T130" i="5"/>
  <c r="S130" i="5"/>
  <c r="R130" i="5"/>
  <c r="Q130" i="5"/>
  <c r="P130" i="5"/>
  <c r="O130" i="5"/>
  <c r="X129" i="5"/>
  <c r="W129" i="5"/>
  <c r="V129" i="5"/>
  <c r="U129" i="5"/>
  <c r="T129" i="5"/>
  <c r="S129" i="5"/>
  <c r="R129" i="5"/>
  <c r="Q129" i="5"/>
  <c r="P129" i="5"/>
  <c r="O129" i="5"/>
  <c r="M131" i="5"/>
  <c r="L131" i="5"/>
  <c r="K131" i="5"/>
  <c r="M130" i="5"/>
  <c r="L130" i="5"/>
  <c r="K130" i="5"/>
  <c r="M129" i="5"/>
  <c r="L129" i="5"/>
  <c r="K129" i="5"/>
  <c r="I130" i="5"/>
  <c r="I129" i="5"/>
  <c r="W23" i="4"/>
  <c r="V23" i="4"/>
  <c r="U23" i="4"/>
  <c r="T23" i="4"/>
  <c r="S23" i="4"/>
  <c r="R23" i="4"/>
  <c r="Q23" i="4"/>
  <c r="P23" i="4"/>
  <c r="O23" i="4"/>
  <c r="N23" i="4"/>
  <c r="L23" i="4"/>
  <c r="K23" i="4"/>
  <c r="J23" i="4"/>
  <c r="H23" i="4"/>
  <c r="X93" i="6"/>
  <c r="W93" i="6"/>
  <c r="V93" i="6"/>
  <c r="U93" i="6"/>
  <c r="T93" i="6"/>
  <c r="S93" i="6"/>
  <c r="R93" i="6"/>
  <c r="Q93" i="6"/>
  <c r="P93" i="6"/>
  <c r="O93" i="6"/>
  <c r="M93" i="6"/>
  <c r="L93" i="6"/>
  <c r="K93" i="6"/>
  <c r="I93" i="6"/>
  <c r="AA93" i="6" l="1"/>
  <c r="AA129" i="5"/>
  <c r="AA131" i="5"/>
  <c r="AA130" i="5"/>
  <c r="Z23" i="4"/>
  <c r="Z32" i="3"/>
  <c r="S21" i="7"/>
  <c r="E38" i="7"/>
  <c r="I34" i="7"/>
  <c r="I38" i="7"/>
  <c r="M34" i="7"/>
  <c r="M38" i="7"/>
  <c r="B34" i="7"/>
  <c r="B38" i="7"/>
  <c r="F34" i="7"/>
  <c r="F38" i="7"/>
  <c r="J34" i="7"/>
  <c r="J38" i="7"/>
  <c r="N34" i="7"/>
  <c r="N38" i="7"/>
  <c r="G34" i="7"/>
  <c r="G38" i="7"/>
  <c r="K34" i="7"/>
  <c r="K38" i="7"/>
  <c r="O34" i="7"/>
  <c r="O38" i="7"/>
  <c r="D34" i="7"/>
  <c r="D38" i="7"/>
  <c r="H34" i="7"/>
  <c r="H38" i="7"/>
  <c r="L34" i="7"/>
  <c r="L38" i="7"/>
  <c r="AD93" i="6"/>
  <c r="R32" i="7"/>
  <c r="R31" i="7"/>
  <c r="AA23" i="4"/>
  <c r="S32" i="7"/>
  <c r="S31" i="7"/>
  <c r="C34" i="7"/>
  <c r="R21" i="7"/>
  <c r="E34" i="7"/>
  <c r="S22" i="7"/>
  <c r="R22" i="7"/>
  <c r="E35" i="7"/>
  <c r="M35" i="7"/>
  <c r="H35" i="7"/>
  <c r="AB129" i="5"/>
  <c r="D35" i="7"/>
  <c r="L35" i="7"/>
  <c r="I35" i="7"/>
  <c r="C35" i="7"/>
  <c r="G35" i="7"/>
  <c r="K35" i="7"/>
  <c r="O35" i="7"/>
  <c r="B35" i="7"/>
  <c r="F35" i="7"/>
  <c r="J35" i="7"/>
  <c r="N35" i="7"/>
  <c r="AB93" i="6"/>
  <c r="AC23" i="4"/>
  <c r="AD129" i="5"/>
  <c r="Z31" i="3"/>
  <c r="S34" i="7" l="1"/>
  <c r="R35" i="7"/>
  <c r="S35" i="7"/>
  <c r="R34" i="7"/>
  <c r="D24" i="7"/>
  <c r="B24" i="7"/>
  <c r="AA31" i="3"/>
  <c r="O23" i="7"/>
  <c r="N23" i="7"/>
  <c r="L23" i="7"/>
  <c r="K23" i="7"/>
  <c r="J23" i="7"/>
  <c r="I23" i="7"/>
  <c r="H23" i="7"/>
  <c r="G23" i="7"/>
  <c r="F23" i="7"/>
  <c r="E23" i="7"/>
  <c r="E40" i="7" s="1"/>
  <c r="D23" i="7"/>
  <c r="C23" i="7"/>
  <c r="C40" i="7" s="1"/>
  <c r="B23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O24" i="7"/>
  <c r="N24" i="7"/>
  <c r="M24" i="7"/>
  <c r="L24" i="7"/>
  <c r="K24" i="7"/>
  <c r="J24" i="7"/>
  <c r="I24" i="7"/>
  <c r="H24" i="7"/>
  <c r="G24" i="7"/>
  <c r="F24" i="7"/>
  <c r="E24" i="7"/>
  <c r="C24" i="7"/>
  <c r="X94" i="6"/>
  <c r="W94" i="6"/>
  <c r="V94" i="6"/>
  <c r="U94" i="6"/>
  <c r="T94" i="6"/>
  <c r="S94" i="6"/>
  <c r="R94" i="6"/>
  <c r="Q94" i="6"/>
  <c r="P94" i="6"/>
  <c r="O94" i="6"/>
  <c r="M94" i="6"/>
  <c r="L94" i="6"/>
  <c r="K94" i="6"/>
  <c r="I94" i="6"/>
  <c r="X92" i="6"/>
  <c r="W92" i="6"/>
  <c r="V92" i="6"/>
  <c r="U92" i="6"/>
  <c r="T92" i="6"/>
  <c r="S92" i="6"/>
  <c r="R92" i="6"/>
  <c r="Q92" i="6"/>
  <c r="P92" i="6"/>
  <c r="O92" i="6"/>
  <c r="M92" i="6"/>
  <c r="L92" i="6"/>
  <c r="K92" i="6"/>
  <c r="I92" i="6"/>
  <c r="W24" i="4"/>
  <c r="V24" i="4"/>
  <c r="U24" i="4"/>
  <c r="T24" i="4"/>
  <c r="S24" i="4"/>
  <c r="R24" i="4"/>
  <c r="Q24" i="4"/>
  <c r="P24" i="4"/>
  <c r="O24" i="4"/>
  <c r="N24" i="4"/>
  <c r="L24" i="4"/>
  <c r="K24" i="4"/>
  <c r="H24" i="4"/>
  <c r="I131" i="5"/>
  <c r="Z24" i="4" l="1"/>
  <c r="I36" i="7"/>
  <c r="I40" i="7"/>
  <c r="D36" i="7"/>
  <c r="D40" i="7"/>
  <c r="H36" i="7"/>
  <c r="H40" i="7"/>
  <c r="L36" i="7"/>
  <c r="L40" i="7"/>
  <c r="B36" i="7"/>
  <c r="B40" i="7"/>
  <c r="F36" i="7"/>
  <c r="F40" i="7"/>
  <c r="J36" i="7"/>
  <c r="J40" i="7"/>
  <c r="N36" i="7"/>
  <c r="N40" i="7"/>
  <c r="G36" i="7"/>
  <c r="G40" i="7"/>
  <c r="K36" i="7"/>
  <c r="K40" i="7"/>
  <c r="O36" i="7"/>
  <c r="O40" i="7"/>
  <c r="AA94" i="6"/>
  <c r="AA92" i="6"/>
  <c r="AC31" i="3"/>
  <c r="R27" i="7"/>
  <c r="R24" i="7"/>
  <c r="S24" i="7"/>
  <c r="C36" i="7"/>
  <c r="R23" i="7"/>
  <c r="E36" i="7"/>
  <c r="L30" i="7"/>
  <c r="L41" i="7" s="1"/>
  <c r="H30" i="7"/>
  <c r="H41" i="7" s="1"/>
  <c r="G30" i="7"/>
  <c r="G41" i="7" s="1"/>
  <c r="K30" i="7"/>
  <c r="K41" i="7" s="1"/>
  <c r="O30" i="7"/>
  <c r="O41" i="7" s="1"/>
  <c r="J30" i="7"/>
  <c r="J41" i="7" s="1"/>
  <c r="E30" i="7"/>
  <c r="E41" i="7" s="1"/>
  <c r="I30" i="7"/>
  <c r="I41" i="7" s="1"/>
  <c r="M30" i="7"/>
  <c r="M41" i="7" s="1"/>
  <c r="F30" i="7"/>
  <c r="F41" i="7" s="1"/>
  <c r="N30" i="7"/>
  <c r="N41" i="7" s="1"/>
  <c r="C30" i="7"/>
  <c r="C41" i="7" s="1"/>
  <c r="D30" i="7"/>
  <c r="D41" i="7" s="1"/>
  <c r="B30" i="7"/>
  <c r="B41" i="7" s="1"/>
  <c r="H22" i="4"/>
  <c r="L22" i="4"/>
  <c r="K22" i="4"/>
  <c r="J22" i="4"/>
  <c r="W22" i="4"/>
  <c r="V22" i="4"/>
  <c r="U22" i="4"/>
  <c r="T22" i="4"/>
  <c r="S22" i="4"/>
  <c r="R22" i="4"/>
  <c r="Q22" i="4"/>
  <c r="P22" i="4"/>
  <c r="O22" i="4"/>
  <c r="N22" i="4"/>
  <c r="AB94" i="6"/>
  <c r="AD94" i="6"/>
  <c r="AB130" i="5"/>
  <c r="AD130" i="5"/>
  <c r="AB131" i="5"/>
  <c r="AD131" i="5"/>
  <c r="AA32" i="3"/>
  <c r="AC32" i="3"/>
  <c r="AA33" i="3"/>
  <c r="AC33" i="3"/>
  <c r="B16" i="7"/>
  <c r="O16" i="7"/>
  <c r="N16" i="7"/>
  <c r="M16" i="7"/>
  <c r="L16" i="7"/>
  <c r="K16" i="7"/>
  <c r="J16" i="7"/>
  <c r="I16" i="7"/>
  <c r="H16" i="7"/>
  <c r="AB92" i="6"/>
  <c r="AD92" i="6"/>
  <c r="AB3" i="5"/>
  <c r="AC3" i="5" s="1"/>
  <c r="AD3" i="5"/>
  <c r="Z22" i="4" l="1"/>
  <c r="H20" i="7"/>
  <c r="H37" i="7" s="1"/>
  <c r="K20" i="7"/>
  <c r="K37" i="7" s="1"/>
  <c r="O20" i="7"/>
  <c r="O37" i="7" s="1"/>
  <c r="J20" i="7"/>
  <c r="J33" i="7" s="1"/>
  <c r="N20" i="7"/>
  <c r="N33" i="7" s="1"/>
  <c r="AA22" i="4"/>
  <c r="S30" i="7"/>
  <c r="R30" i="7"/>
  <c r="I20" i="7"/>
  <c r="I37" i="7" s="1"/>
  <c r="R36" i="7"/>
  <c r="B20" i="7"/>
  <c r="L20" i="7"/>
  <c r="L37" i="7" s="1"/>
  <c r="AC22" i="4"/>
  <c r="H33" i="7" l="1"/>
  <c r="H44" i="7" s="1"/>
  <c r="K33" i="7"/>
  <c r="K44" i="7" s="1"/>
  <c r="N37" i="7"/>
  <c r="J44" i="7"/>
  <c r="O33" i="7"/>
  <c r="O44" i="7" s="1"/>
  <c r="N44" i="7"/>
  <c r="I33" i="7"/>
  <c r="I44" i="7" s="1"/>
  <c r="L33" i="7"/>
  <c r="L44" i="7" s="1"/>
  <c r="J37" i="7"/>
  <c r="B37" i="7"/>
  <c r="S27" i="7"/>
  <c r="E16" i="7" l="1"/>
  <c r="E20" i="7" l="1"/>
  <c r="E33" i="7" s="1"/>
  <c r="G16" i="7"/>
  <c r="F16" i="7"/>
  <c r="C16" i="7"/>
  <c r="B33" i="7"/>
  <c r="B44" i="7" s="1"/>
  <c r="X128" i="5"/>
  <c r="W128" i="5"/>
  <c r="V128" i="5"/>
  <c r="U128" i="5"/>
  <c r="T128" i="5"/>
  <c r="S128" i="5"/>
  <c r="R128" i="5"/>
  <c r="Q128" i="5"/>
  <c r="P128" i="5"/>
  <c r="O128" i="5"/>
  <c r="L128" i="5"/>
  <c r="K128" i="5"/>
  <c r="I128" i="5"/>
  <c r="AA128" i="5" l="1"/>
  <c r="S16" i="7"/>
  <c r="E44" i="7"/>
  <c r="E37" i="7"/>
  <c r="C20" i="7"/>
  <c r="C37" i="7" s="1"/>
  <c r="F20" i="7"/>
  <c r="G20" i="7"/>
  <c r="AB128" i="5"/>
  <c r="AA24" i="4"/>
  <c r="AA30" i="3"/>
  <c r="AB30" i="3" s="1"/>
  <c r="D16" i="7"/>
  <c r="R16" i="7" s="1"/>
  <c r="AC30" i="3"/>
  <c r="M128" i="5"/>
  <c r="AD128" i="5" s="1"/>
  <c r="AC24" i="4"/>
  <c r="C33" i="7" l="1"/>
  <c r="C44" i="7" s="1"/>
  <c r="R12" i="7"/>
  <c r="G33" i="7"/>
  <c r="G44" i="7" s="1"/>
  <c r="G37" i="7"/>
  <c r="F37" i="7"/>
  <c r="D20" i="7"/>
  <c r="F33" i="7"/>
  <c r="F44" i="7" l="1"/>
  <c r="R20" i="7"/>
  <c r="D37" i="7"/>
  <c r="D33" i="7"/>
  <c r="R33" i="7" s="1"/>
  <c r="D44" i="7" l="1"/>
  <c r="U33" i="3"/>
  <c r="Z33" i="3" s="1"/>
  <c r="U30" i="3"/>
  <c r="Z30" i="3" s="1"/>
  <c r="S15" i="7"/>
  <c r="M23" i="7" l="1"/>
  <c r="M20" i="7"/>
  <c r="S12" i="7"/>
  <c r="S23" i="7" l="1"/>
  <c r="M36" i="7"/>
  <c r="S36" i="7" s="1"/>
  <c r="S20" i="7"/>
  <c r="M33" i="7"/>
  <c r="S33" i="7" s="1"/>
  <c r="M40" i="7"/>
  <c r="M37" i="7"/>
  <c r="M44" i="7" l="1"/>
</calcChain>
</file>

<file path=xl/comments1.xml><?xml version="1.0" encoding="utf-8"?>
<comments xmlns="http://schemas.openxmlformats.org/spreadsheetml/2006/main">
  <authors>
    <author>Magdalena Nieradko</author>
  </authors>
  <commentList>
    <comment ref="U29" authorId="0">
      <text>
        <r>
          <rPr>
            <b/>
            <sz val="9"/>
            <color indexed="81"/>
            <rFont val="Tahoma"/>
            <family val="2"/>
            <charset val="238"/>
          </rPr>
          <t>Magdalena Nieradko:</t>
        </r>
        <r>
          <rPr>
            <sz val="9"/>
            <color indexed="81"/>
            <rFont val="Tahoma"/>
            <family val="2"/>
            <charset val="238"/>
          </rPr>
          <t xml:space="preserve">
 Kwota dofinansowania zmniejszona do limitu dostępnych środków Rządowego Funduszu Rozwoju Dróg; zwiększenie dofinansowania możliwe w przypadku wystąpienia oszczędności. W przypadku braku oszczędności w Funduszu, realizacja zadania będzie wymagała zabezpieczenia wkładu własnego wnioskodawcy w większej wysokości.</t>
        </r>
      </text>
    </comment>
  </commentList>
</comments>
</file>

<file path=xl/comments2.xml><?xml version="1.0" encoding="utf-8"?>
<comments xmlns="http://schemas.openxmlformats.org/spreadsheetml/2006/main">
  <authors>
    <author>Magdalena Nieradko</author>
  </authors>
  <commentList>
    <comment ref="J12" authorId="0">
      <text>
        <r>
          <rPr>
            <b/>
            <sz val="9"/>
            <color indexed="81"/>
            <rFont val="Tahoma"/>
            <family val="2"/>
            <charset val="238"/>
          </rPr>
          <t>Magdalena Nieradko:</t>
        </r>
        <r>
          <rPr>
            <sz val="9"/>
            <color indexed="81"/>
            <rFont val="Tahoma"/>
            <family val="2"/>
            <charset val="238"/>
          </rPr>
          <t xml:space="preserve">
zmiana okresu realizacji zadania</t>
        </r>
      </text>
    </comment>
    <comment ref="J15" authorId="0">
      <text>
        <r>
          <rPr>
            <b/>
            <sz val="9"/>
            <color indexed="81"/>
            <rFont val="Tahoma"/>
            <family val="2"/>
            <charset val="238"/>
          </rPr>
          <t>Magdalena Nieradko:</t>
        </r>
        <r>
          <rPr>
            <sz val="9"/>
            <color indexed="81"/>
            <rFont val="Tahoma"/>
            <family val="2"/>
            <charset val="238"/>
          </rPr>
          <t xml:space="preserve">
zmiana okresu realizacji</t>
        </r>
      </text>
    </comment>
    <comment ref="V127" authorId="0">
      <text>
        <r>
          <rPr>
            <b/>
            <sz val="9"/>
            <color indexed="81"/>
            <rFont val="Tahoma"/>
            <family val="2"/>
            <charset val="238"/>
          </rPr>
          <t>Magdalena Nieradko:</t>
        </r>
        <r>
          <rPr>
            <sz val="9"/>
            <color indexed="81"/>
            <rFont val="Tahoma"/>
            <family val="2"/>
            <charset val="238"/>
          </rPr>
          <t xml:space="preserve">
 Kwota dofinansowania zmniejszona do limitu dostępnych środków Rządowego Funduszu Rozwoju Dróg; zwiększenie dofinansowania możliwe w przypadku wystąpienia oszczędności. W przypadku braku oszczędności w Funduszu, realizacja zadania będzie wymagała zabezpieczenia wkładu własnego wnioskodawcy w większej wysokości.</t>
        </r>
      </text>
    </comment>
  </commentList>
</comments>
</file>

<file path=xl/sharedStrings.xml><?xml version="1.0" encoding="utf-8"?>
<sst xmlns="http://schemas.openxmlformats.org/spreadsheetml/2006/main" count="2216" uniqueCount="989">
  <si>
    <t>Podsumowanie naboru:</t>
  </si>
  <si>
    <t>Kategoria drogi - rodzaj listy</t>
  </si>
  <si>
    <t>powiatowe - lista rezerwowa</t>
  </si>
  <si>
    <t>gminne - lista rezerwowa</t>
  </si>
  <si>
    <t>L.p.</t>
  </si>
  <si>
    <t>Nr ewid.</t>
  </si>
  <si>
    <t>Jednostka Samorządu Terytorialnego</t>
  </si>
  <si>
    <t>Nazwa zadania</t>
  </si>
  <si>
    <t>Długość odcinka (w km)</t>
  </si>
  <si>
    <t>Ogółem wartość projektu  (w zł)</t>
  </si>
  <si>
    <t>Wnioskowana kwota dofinansowania (w zł)</t>
  </si>
  <si>
    <t>% dofinansowania</t>
  </si>
  <si>
    <t>Kwota dofinansowania w podziale na lata</t>
  </si>
  <si>
    <t>Deklarowana kwota środków własnych (w zł)</t>
  </si>
  <si>
    <t>x</t>
  </si>
  <si>
    <t>Powiat</t>
  </si>
  <si>
    <t>Wnioskowana kwota dofinansowania
(w zł)</t>
  </si>
  <si>
    <t>Wnioskowana kwota dofinansowania
 (w zł)</t>
  </si>
  <si>
    <t>ZATWIERDZAM</t>
  </si>
  <si>
    <t>Wartość zadań ogółem</t>
  </si>
  <si>
    <t>Deklarowana kwota środków własnych</t>
  </si>
  <si>
    <t>Kwota dofinasowania ogółem</t>
  </si>
  <si>
    <t>RAZEM listy rezerwowe</t>
  </si>
  <si>
    <t>Okres realizacji zadania</t>
  </si>
  <si>
    <t>B - budowa (rozbudowa), P - przebudowa, R - remont</t>
  </si>
  <si>
    <t>kolorem czerwonym oznaczono zadania wieloletnie</t>
  </si>
  <si>
    <t>Rodzaj zadania</t>
  </si>
  <si>
    <r>
      <t>Okres realizacji zadania</t>
    </r>
    <r>
      <rPr>
        <b/>
        <vertAlign val="superscript"/>
        <sz val="8"/>
        <color rgb="FF000000"/>
        <rFont val="Arial"/>
        <family val="2"/>
        <charset val="238"/>
      </rPr>
      <t/>
    </r>
  </si>
  <si>
    <t>spr-lata</t>
  </si>
  <si>
    <t>spr-procent</t>
  </si>
  <si>
    <t>spr-dof</t>
  </si>
  <si>
    <t>spr-montaż</t>
  </si>
  <si>
    <t>TERC</t>
  </si>
  <si>
    <t>RAZEM listy</t>
  </si>
  <si>
    <t>Liczba zadań</t>
  </si>
  <si>
    <t>N - zadanie nowe, W - nowe zadanie wieloletnie</t>
  </si>
  <si>
    <t>powiatowe - lista podstawowa, z tego:</t>
  </si>
  <si>
    <t>kontynuowane zadania wieloletnie</t>
  </si>
  <si>
    <t>nowe zadania jednoroczne</t>
  </si>
  <si>
    <t>nowe zadania wieloletnie</t>
  </si>
  <si>
    <t>gminne - lista podstawowa, z tego:</t>
  </si>
  <si>
    <t>RAZEM listy podstawowe, z tego:</t>
  </si>
  <si>
    <t>N - nowe zadanie jednoroczne, K - kontynuowane zadanie wieloletnie z wcześniejszego naboru, W - nowe zadanie wieloletnie</t>
  </si>
  <si>
    <t>Zadanie nowe/kontynuowane/wieloletnie [N/K/W]</t>
  </si>
  <si>
    <t>RAZEM, z tego:</t>
  </si>
  <si>
    <t>Zadanie nowe/wieloletnie [N/W]</t>
  </si>
  <si>
    <t>* Kwota dofinansowania zmniejszona do limitu dostępnych środków Rządowego Funduszu Rozwoju Dróg; zwiększenie dofinansowania możliwe w przypadku wystąpienia oszczędności. W przypadku braku oszczędności w Funduszu, realizacja zadania będzie wymagała zabezpieczenia wkładu własnego wnioskodawcy w większej wysokości.</t>
  </si>
  <si>
    <t>Lista zadań powiatowych i zadań gminnych rekomendowanych do dofinansowania w ramach Rządowego Funduszu Rozwoju Dróg</t>
  </si>
  <si>
    <t>0601</t>
  </si>
  <si>
    <t>bialski</t>
  </si>
  <si>
    <t>0602</t>
  </si>
  <si>
    <t>biłgorajski</t>
  </si>
  <si>
    <t>0603</t>
  </si>
  <si>
    <t>chełmski</t>
  </si>
  <si>
    <t>0604</t>
  </si>
  <si>
    <t>hrubieszowski</t>
  </si>
  <si>
    <t>0605</t>
  </si>
  <si>
    <t>janowski</t>
  </si>
  <si>
    <t>0606</t>
  </si>
  <si>
    <t>krasnostawski</t>
  </si>
  <si>
    <t>0607</t>
  </si>
  <si>
    <t>kraśnicki</t>
  </si>
  <si>
    <t>0608</t>
  </si>
  <si>
    <t>lubartowski</t>
  </si>
  <si>
    <t>0609</t>
  </si>
  <si>
    <t>lubelski</t>
  </si>
  <si>
    <t>0610</t>
  </si>
  <si>
    <t>łęczyński</t>
  </si>
  <si>
    <t>0611</t>
  </si>
  <si>
    <t>łukowski</t>
  </si>
  <si>
    <t>0612</t>
  </si>
  <si>
    <t>opolski</t>
  </si>
  <si>
    <t>0613</t>
  </si>
  <si>
    <t>parczewski</t>
  </si>
  <si>
    <t>0614</t>
  </si>
  <si>
    <t>puławski</t>
  </si>
  <si>
    <t>0615</t>
  </si>
  <si>
    <t>radzyński</t>
  </si>
  <si>
    <t>0616</t>
  </si>
  <si>
    <t>rycki</t>
  </si>
  <si>
    <t>0617</t>
  </si>
  <si>
    <t>świdnicki</t>
  </si>
  <si>
    <t>0618</t>
  </si>
  <si>
    <t>tomaszowski</t>
  </si>
  <si>
    <t>0619</t>
  </si>
  <si>
    <t>włodawski</t>
  </si>
  <si>
    <t>0620</t>
  </si>
  <si>
    <t>zamojski</t>
  </si>
  <si>
    <t>0601011</t>
  </si>
  <si>
    <t>0601032</t>
  </si>
  <si>
    <t>0601052</t>
  </si>
  <si>
    <t>0601072</t>
  </si>
  <si>
    <t>0601082</t>
  </si>
  <si>
    <t>0601102</t>
  </si>
  <si>
    <t>0601162</t>
  </si>
  <si>
    <t>0601182</t>
  </si>
  <si>
    <t>0601192</t>
  </si>
  <si>
    <t>0602011</t>
  </si>
  <si>
    <t>0602022</t>
  </si>
  <si>
    <t>0602032</t>
  </si>
  <si>
    <t>0602053</t>
  </si>
  <si>
    <t>0602063</t>
  </si>
  <si>
    <t>0602082</t>
  </si>
  <si>
    <t>0602092</t>
  </si>
  <si>
    <t>0602112</t>
  </si>
  <si>
    <t>0602123</t>
  </si>
  <si>
    <t>0603032</t>
  </si>
  <si>
    <t>0603042</t>
  </si>
  <si>
    <t>0603052</t>
  </si>
  <si>
    <t>0603072</t>
  </si>
  <si>
    <t>0603082</t>
  </si>
  <si>
    <t>0603113</t>
  </si>
  <si>
    <t>0603122</t>
  </si>
  <si>
    <t>0603132</t>
  </si>
  <si>
    <t>0603142</t>
  </si>
  <si>
    <t>0603153</t>
  </si>
  <si>
    <t>0604032</t>
  </si>
  <si>
    <t>0604042</t>
  </si>
  <si>
    <t>0604052</t>
  </si>
  <si>
    <t>0604082</t>
  </si>
  <si>
    <t>0605022</t>
  </si>
  <si>
    <t>0605032</t>
  </si>
  <si>
    <t>0605063</t>
  </si>
  <si>
    <t>0606011</t>
  </si>
  <si>
    <t>0606022</t>
  </si>
  <si>
    <t>0606032</t>
  </si>
  <si>
    <t>0606043</t>
  </si>
  <si>
    <t>0606062</t>
  </si>
  <si>
    <t>0606072</t>
  </si>
  <si>
    <t>0606092</t>
  </si>
  <si>
    <t>0607052</t>
  </si>
  <si>
    <t>0607062</t>
  </si>
  <si>
    <t>0607072</t>
  </si>
  <si>
    <t>0607083</t>
  </si>
  <si>
    <t>0607092</t>
  </si>
  <si>
    <t>0607102</t>
  </si>
  <si>
    <t>0608011</t>
  </si>
  <si>
    <t>0608022</t>
  </si>
  <si>
    <t>0608032</t>
  </si>
  <si>
    <t>0608103</t>
  </si>
  <si>
    <t>0608112</t>
  </si>
  <si>
    <t>0609033</t>
  </si>
  <si>
    <t>0609042</t>
  </si>
  <si>
    <t>0609052</t>
  </si>
  <si>
    <t>0609072</t>
  </si>
  <si>
    <t>0609102</t>
  </si>
  <si>
    <t>0609122</t>
  </si>
  <si>
    <t>0609132</t>
  </si>
  <si>
    <t>0609142</t>
  </si>
  <si>
    <t>0609152</t>
  </si>
  <si>
    <t>0609162</t>
  </si>
  <si>
    <t>0610022</t>
  </si>
  <si>
    <t>0610033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</si>
  <si>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</si>
  <si>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</si>
  <si>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</si>
  <si>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</si>
  <si>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</si>
  <si>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</si>
  <si>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</si>
  <si>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</si>
  <si>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0611092</t>
  </si>
  <si>
    <t>0611112</t>
  </si>
  <si>
    <t>0612012</t>
  </si>
  <si>
    <t>0612023</t>
  </si>
  <si>
    <t>0612032</t>
  </si>
  <si>
    <t>0612042</t>
  </si>
  <si>
    <t>0612053</t>
  </si>
  <si>
    <t>0612063</t>
  </si>
  <si>
    <t>0612072</t>
  </si>
  <si>
    <t>0613022</t>
  </si>
  <si>
    <t>0613043</t>
  </si>
  <si>
    <t>0614011</t>
  </si>
  <si>
    <t>0614022</t>
  </si>
  <si>
    <t>0614032</t>
  </si>
  <si>
    <t>0614043</t>
  </si>
  <si>
    <t>0614092</t>
  </si>
  <si>
    <t>0614112</t>
  </si>
  <si>
    <t>0615011</t>
  </si>
  <si>
    <t>0615022</t>
  </si>
  <si>
    <t>0615042</t>
  </si>
  <si>
    <t>0615052</t>
  </si>
  <si>
    <t>0615062</t>
  </si>
  <si>
    <t>0615072</t>
  </si>
  <si>
    <t>0615082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</si>
  <si>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</si>
  <si>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</si>
  <si>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</si>
  <si>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</si>
  <si>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</si>
  <si>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</si>
  <si>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</si>
  <si>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</si>
  <si>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</si>
  <si>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</si>
  <si>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</si>
  <si>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0618032</t>
  </si>
  <si>
    <t>0618053</t>
  </si>
  <si>
    <t>0618063</t>
  </si>
  <si>
    <t>0618072</t>
  </si>
  <si>
    <t>0618102</t>
  </si>
  <si>
    <t>0618112</t>
  </si>
  <si>
    <t>0618123</t>
  </si>
  <si>
    <t>0618132</t>
  </si>
  <si>
    <t>0619011</t>
  </si>
  <si>
    <t>0619032</t>
  </si>
  <si>
    <t>0619052</t>
  </si>
  <si>
    <t>0619062</t>
  </si>
  <si>
    <t>0619082</t>
  </si>
  <si>
    <t>0620012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</si>
  <si>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</si>
  <si>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</si>
  <si>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</si>
  <si>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</si>
  <si>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</si>
  <si>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</si>
  <si>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</si>
  <si>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</si>
  <si>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0620133</t>
  </si>
  <si>
    <t>0620142</t>
  </si>
  <si>
    <t>0620153</t>
  </si>
  <si>
    <t>0661</t>
  </si>
  <si>
    <t>0664</t>
  </si>
  <si>
    <t>0662</t>
  </si>
  <si>
    <t>RFRD/P/14/2026</t>
  </si>
  <si>
    <t>W</t>
  </si>
  <si>
    <t>Powiat Krasnostawski</t>
  </si>
  <si>
    <t>Rozbudowa drogi powiatowej nr 3121L Krasnystaw - Niemienice od km 2+188 do km 8+678 o dł. 6,490 km</t>
  </si>
  <si>
    <t>RFRD/P/1/2026</t>
  </si>
  <si>
    <t>N</t>
  </si>
  <si>
    <t>Powiat Rycki</t>
  </si>
  <si>
    <t>Przebudowa dróg powiatowych nr 1426L i 1429L w miejscowościach Zawitała i Niedźwiedź</t>
  </si>
  <si>
    <t>RFRD/P/8/2026</t>
  </si>
  <si>
    <t>Powiat Zamojski</t>
  </si>
  <si>
    <t>Przebudowa drogi powiatowej Nr 3210L Szczebrzeszyn - Topólcza - Zwierzyniec</t>
  </si>
  <si>
    <t>RFRD/P/3/2026</t>
  </si>
  <si>
    <t>Miasto Zamość</t>
  </si>
  <si>
    <t>Rozbudowa drogi powiatowej nr 3351L (ul. Peowiaków) w km 0+000,00 do km 0+881,44 i drogi powiatowej nr 3332L (ul. Przemysłowej) od km 0+012,00 do km 0+078,39 w Zamościu</t>
  </si>
  <si>
    <t>RFRD/P/11/2026</t>
  </si>
  <si>
    <t>Powiat Radzyński</t>
  </si>
  <si>
    <t>Przebudowa drogi powiatowej Nr 1250L Borki - Tchórzew - Bełcząc - Czemierniki - Stoczek od km 8+874 do km 18+750</t>
  </si>
  <si>
    <t>RFRD/P/12/2026</t>
  </si>
  <si>
    <t xml:space="preserve">Przebudowa drogi powiatowej Nr 1206L od dr. Krajowej nr 63 Stok - Gąsiory - Główne od km 0+012 do km 10+022 </t>
  </si>
  <si>
    <t>RFRD/P/17/2026</t>
  </si>
  <si>
    <t>Powiat Lubelski</t>
  </si>
  <si>
    <t>Przebudowa drogi powiatowej nr 2427L na terenie gminy Bełżyce</t>
  </si>
  <si>
    <t>RFRD/P/15/2026</t>
  </si>
  <si>
    <t>Powiat Puławski</t>
  </si>
  <si>
    <t>Przebudowa drogi powiatowej nr 2536L - IV etap</t>
  </si>
  <si>
    <t>RFRD/P/29/2026</t>
  </si>
  <si>
    <t>Gmina Miejska Biała Podlaska</t>
  </si>
  <si>
    <t xml:space="preserve">Przebudowa drogi powiatowej nr 1174L ul. Żeromskiego od km 0+000 do km 0+504, drogi powiatowej nr 1160L Al. Jana Pawła II od km 0+000 do km 0+245 i drogi powiatowej nr 1161L ul. Nowej od km 0+000 do km 0+070 w Białej Podlaskiej </t>
  </si>
  <si>
    <t>RFRD/P/9/2026</t>
  </si>
  <si>
    <t>Powiat Biłgorajski</t>
  </si>
  <si>
    <t>Przebudowa drogi powiatowej Nr 3002L - ul. Sitarska od km 0+005,20 do km 0+499 oraz drogi powiatowej Nr 2972L - ul. Al. 400-lecia od km 1+159,15 do km 1+597 w miejscowości Biłgoraj</t>
  </si>
  <si>
    <t>RFRD/P/40/2026</t>
  </si>
  <si>
    <t>Powiat Łukowski</t>
  </si>
  <si>
    <t>Budowa drogi powiatowej nr 1348L od km 7+160 do km 10+102,31 na odcinku Lipiny - Dąbrówka oraz przebudowa drogi powiatowej nr 1360L od km 7+550 do km 11+780 na odcinku Wola Gułowska - Lipiny</t>
  </si>
  <si>
    <t>RFRD/P/42/2026</t>
  </si>
  <si>
    <t>Powiat Włodawski</t>
  </si>
  <si>
    <t>Przebudowa drogi powiatowej nr 1624L Urszulin - Hańsk od km 2+900 do km 6+630</t>
  </si>
  <si>
    <t>RFRD/P/33/2026</t>
  </si>
  <si>
    <t>Powiat Hrubieszowski</t>
  </si>
  <si>
    <t>Przebudowa drogi powiatowej nr 3465L ul. Marii Konopnickiej od km 0+000 do km 0+861,25 oraz drogi dla pieszych przy drodze powiatowej nr 3462L ul. Grotthusów od km 0+000 do km 0+616 w miejscowości Hrubieszów</t>
  </si>
  <si>
    <t>RFRD/P/4/2026</t>
  </si>
  <si>
    <t>Powiat Parczewski</t>
  </si>
  <si>
    <t>Budowa drogi powiatowej nr 1225L od skrzyżowania z drogą powiatową nr 1626L na długości 950 m w miejscowości Lejno</t>
  </si>
  <si>
    <t>RFRD/P/21/2026</t>
  </si>
  <si>
    <t>Powiat Bialski</t>
  </si>
  <si>
    <t>Rozbudowa drogi powiatowej Nr 1004L Międzyrzec Podlaski (ul. Tuliłowska) - Krzymoszyce - gr. województwa od km 1+580 do km 4+740</t>
  </si>
  <si>
    <t>RFRD/P/25/2026</t>
  </si>
  <si>
    <t>Powiat Kraśnicki</t>
  </si>
  <si>
    <t>Przebudowa drogi powiatowej nr 2715L Budki Dolne - Zdziechowice w gminie Gościeradów i gminie Trzydnik Duzy</t>
  </si>
  <si>
    <t>RFRD/P/32/2026</t>
  </si>
  <si>
    <t>Powiat Świdnicki</t>
  </si>
  <si>
    <t>Przebudowa drogi powiatowej nr 2117L w m. Młodziejów, Żegotów, gm. Piaski</t>
  </si>
  <si>
    <t>RFRD/P/13/2026</t>
  </si>
  <si>
    <t>Rozbudowa drogi powiatowej nr 3146L Brzeziny - Majdan Surhowski - Franciszków - Orłów Murowany - Izbica od km 1+516 do km 5+097 o dł. 3,581 km</t>
  </si>
  <si>
    <t>RFRD/P/22/2026</t>
  </si>
  <si>
    <t>Rozbudowa drogi powiatowej Nr 1114L w m. Porosiuki i Wysokie</t>
  </si>
  <si>
    <t>B</t>
  </si>
  <si>
    <t>04.2026 - 10.2028</t>
  </si>
  <si>
    <t>P</t>
  </si>
  <si>
    <t>02.2026 - 11.2026</t>
  </si>
  <si>
    <t>03.2026 - 02.2027</t>
  </si>
  <si>
    <t>02.2026 - 11.2027</t>
  </si>
  <si>
    <t>04.2026 - 05.2028</t>
  </si>
  <si>
    <t>05.2026 - 04.2027</t>
  </si>
  <si>
    <t>06.2026 - 05.2027</t>
  </si>
  <si>
    <t>05.2026 - 10.2027</t>
  </si>
  <si>
    <t>03.2026 - 12.2026</t>
  </si>
  <si>
    <t>04.2026 - 10.2026</t>
  </si>
  <si>
    <t>05.2026 - 10.2026</t>
  </si>
  <si>
    <t>03.2026 - 11.2026</t>
  </si>
  <si>
    <t>06.2026 - 11.2027</t>
  </si>
  <si>
    <t>06.2026 - 09.2027</t>
  </si>
  <si>
    <t>04.2026 - 11.2026</t>
  </si>
  <si>
    <t>RFRD/P/37/2026</t>
  </si>
  <si>
    <t>Powiat Lubartowski</t>
  </si>
  <si>
    <t>Rozbudowa drogi powiatowej nr 1566L (Ostrów Lubelski - Stara Jedlanka) - Etap III</t>
  </si>
  <si>
    <t>RFRD/P/16/2026</t>
  </si>
  <si>
    <t>Przebudowa drogi powiatowej nr 23537L na odcinku od km 0+410,00 do km 1+635,00</t>
  </si>
  <si>
    <t>RFRD/P/27/2026</t>
  </si>
  <si>
    <t>Powiat Chełmski</t>
  </si>
  <si>
    <t>Budowa drogi powiatowej nr 1829L od km 1+310 do km 5+134,43 na odcinku Brzeźno - Żalin - Kolonia</t>
  </si>
  <si>
    <t>RFRD/P/2/2026</t>
  </si>
  <si>
    <t>Rozbudowa drogi powiatowej Nr 1405L - ul. Swatowska w Rykach od km 0+000 do km 3+000</t>
  </si>
  <si>
    <t>RFRD/P/7/2026</t>
  </si>
  <si>
    <t>Przebudowa drogi powiatowej Nr 3201L Radecznica - Sułowiec - dr. powiatowa Nr 3011 L od km 4+170 do km 6+724,6</t>
  </si>
  <si>
    <t>RFRD/P/31/2026</t>
  </si>
  <si>
    <t>Przebudowa drogi powiatowej nr 2130L w m. Bazar, gm. Rybczewice</t>
  </si>
  <si>
    <t>RFRD/P/19/2026</t>
  </si>
  <si>
    <t>Powiat Janowski</t>
  </si>
  <si>
    <t>Przebudowa drogi powiatowej nr 2815L Modliborzyce - Gwizdów - gr. woj. (Rzeczyca Długa) w lokalizacji od km 7+505 do km 13+500</t>
  </si>
  <si>
    <t>RFRD/P/6/2026</t>
  </si>
  <si>
    <t>Powiat Opolski</t>
  </si>
  <si>
    <t>Przebudowa trzech odcinków drogi powiatowej nr 2604L Wilków - Majdany - Zakrzów - Janiszów o łącznej dł 4,614 km</t>
  </si>
  <si>
    <t>RFRD/P/39/2026</t>
  </si>
  <si>
    <t>Rozbudowa drogi powiatowej nr 1314L od km 15+370 do km 16+760 na odcinku Nurzyna - Dębowica wraz z przebudową mostu JNI01028441 oraz przebudowa drogi nr 1314L od km 12+500 do km 15+370 na odcinku Celiny - Nurzyna</t>
  </si>
  <si>
    <t>RFRD/P/36/2026</t>
  </si>
  <si>
    <t>Powiat Tomaszowski</t>
  </si>
  <si>
    <t>Przebudowa drogi powiatowej nr 3561L ul. Rolnicza w Tomaszowie Lubelskim</t>
  </si>
  <si>
    <t>RFRD/P/28/2026</t>
  </si>
  <si>
    <t>Przebudowa drogi powiatowej nr 1843L od km 12+199 do km 17+027,39 na odcinku Kroczyn - Michałówka</t>
  </si>
  <si>
    <t>RFRD/P/18/2026</t>
  </si>
  <si>
    <t>Rozbudowa drogi powiatowej nr 2248L w miejscowości Kępa - Kolonia</t>
  </si>
  <si>
    <t>RFRD/P/26/2026</t>
  </si>
  <si>
    <t>Przebudowa drogi powiatowej nr 2735L w gminie Zakrzówek</t>
  </si>
  <si>
    <t>RFRD/P/10/2026</t>
  </si>
  <si>
    <t>Przebudowa drogi powiatowej nr 2905L Zastawie - Hosznia Ordynacka od km 0+084,00 do km 3+913,00 Etap I</t>
  </si>
  <si>
    <t>RFRD/P/30/2026</t>
  </si>
  <si>
    <t>Przebudowa drogi powiatowej nr 1708L od km 5+450 do km 7+503</t>
  </si>
  <si>
    <t>RFRD/P/35/2026</t>
  </si>
  <si>
    <t>Rozbudowa odcinka drogi powiatowej nr 3517L Rzeplin - Wasylów Wielki</t>
  </si>
  <si>
    <t>RFRD/P/20/2026</t>
  </si>
  <si>
    <t>Przebudowa drogi powiatowej nr 2305L Studzianki - Węglinek - Batorz w lokalizacji od km 9+667 do km 12+467</t>
  </si>
  <si>
    <t>RFRD/P/38/2026</t>
  </si>
  <si>
    <t>Przebudowa drogi powiatowej nr 1521L od km 11+764,37 do km 13+614,30 w miejscowości Michałówka</t>
  </si>
  <si>
    <t>RFRD/P/24/2026</t>
  </si>
  <si>
    <t>Powiat Łęczyński</t>
  </si>
  <si>
    <t>Przebudowa wraz z rozbudową drogi powiatowej nr 1564L na odcinku Zawieprzyce - Wólka Zawieprzycka od km 0+000,00 do km 3+313,00</t>
  </si>
  <si>
    <t>RFRD/P/23/2026</t>
  </si>
  <si>
    <t>Przebudowa drogi powiatowej 1625L Kaniwola-Rozpłucie Pierwsze na odcinku o długości 3,345 km</t>
  </si>
  <si>
    <t>RFRD/P/34/2026</t>
  </si>
  <si>
    <t>Remont drogi powiatowej nr 3427L Sahryń - Modryń od km 4+797 do km 5+792 w miejscowości Modryń Kolonia</t>
  </si>
  <si>
    <t>02.2026 - 09.2027</t>
  </si>
  <si>
    <t>04.2026 - 12.2026</t>
  </si>
  <si>
    <t>04.2026 - 11.2027</t>
  </si>
  <si>
    <t>04.2026 - 09.2026</t>
  </si>
  <si>
    <t>04.2026 - 03.2027</t>
  </si>
  <si>
    <t xml:space="preserve">R </t>
  </si>
  <si>
    <t>05.2026 - 09.2026</t>
  </si>
  <si>
    <t>RFRD/P/39/2025</t>
  </si>
  <si>
    <t>K</t>
  </si>
  <si>
    <t xml:space="preserve">Powiat Biłgorajski </t>
  </si>
  <si>
    <t>Rozbudowa drogi powiatowej nr 2958L Wola Różaniecka - Różaniec od km 0+030 do km 7+677</t>
  </si>
  <si>
    <t>04.2025 - 12.2026</t>
  </si>
  <si>
    <t>RFRD/P/11/2025</t>
  </si>
  <si>
    <t xml:space="preserve">Przebudowa dróg powiatowych na odcinku Kąkolewnica - Brzozowica Duża, droga nr 1202L od km 0+019 do km 4+668, droga nr 1200L od km 0+000 do km 3+204 o łącznej długości 7267 mb </t>
  </si>
  <si>
    <t>04.2025 - 04.2027</t>
  </si>
  <si>
    <t>RFRD/P/35/2025</t>
  </si>
  <si>
    <t>Budowa mostu w ciągu drogi powiatowej nr 2234L wraz z rozbiórką istniejącego mostu oraz rozbudową drogi od km 0+003,00 do km 0+561,18</t>
  </si>
  <si>
    <t>06.2025 - 10.2026</t>
  </si>
  <si>
    <t>RFRD/P/6/2025</t>
  </si>
  <si>
    <t>Rozbudowa drogi powiatowej nr 1095L (Jabłoń - Puchowa Góra)</t>
  </si>
  <si>
    <t>04.2025 - 08.2026</t>
  </si>
  <si>
    <t>RFRD/P/9/2025</t>
  </si>
  <si>
    <t>Przebudowa drogi powiatowej nr 2735L Stróża - Sulów na terenie gminy Kraśnik</t>
  </si>
  <si>
    <t>06.2025 - 09.2026</t>
  </si>
  <si>
    <t>Przebudowa drogi powiatowej nr 2717L Kol. Słodków - Rzeczyca - Węglin położonej na terenie gminy Trzydnik Duży</t>
  </si>
  <si>
    <t>11.2025 - 12.2026</t>
  </si>
  <si>
    <t>RFRD/P/8/2025</t>
  </si>
  <si>
    <t>RFRD/222/G/2024</t>
  </si>
  <si>
    <t>Miasto Krasnystaw</t>
  </si>
  <si>
    <t xml:space="preserve">Rozbudowa drogi gminnej Nr 109781L ul. Kaczej w Krasnymstawie </t>
  </si>
  <si>
    <t>10.2024 - 07.2026</t>
  </si>
  <si>
    <t xml:space="preserve"> RFRD/G/87/2025</t>
  </si>
  <si>
    <t>Miasto Puławy</t>
  </si>
  <si>
    <t>Budowa i przebudowa drogi w ul. 4 Pułku Piechoty Wojska Polskiego nr 107610L w Puławach na odcinku od km 0+730,52 do km 2+052,92</t>
  </si>
  <si>
    <t xml:space="preserve"> RFRD/G/194/2025</t>
  </si>
  <si>
    <t>Budowa drogi gminnej nr 100387L ul. Ceglanej od km 0+261,00 do km 1+031,00 w Białej Podlaskiej</t>
  </si>
  <si>
    <t>RFRD/G/28/2025</t>
  </si>
  <si>
    <t>Rozbudowa drogi gminnej nr 109799L ul. Nieczaja w Krasnymstawie</t>
  </si>
  <si>
    <t>04.2025 - 07.2026</t>
  </si>
  <si>
    <t xml:space="preserve"> RFRD/G/171/2025</t>
  </si>
  <si>
    <t>Gmina Głusk</t>
  </si>
  <si>
    <t>Budowa drogi gminnej nr 112440L w miejscowości Wilczopole, Kalinówka, Głusk</t>
  </si>
  <si>
    <t>07.2025 - 09.2026</t>
  </si>
  <si>
    <t>RFRD/G/82/2025</t>
  </si>
  <si>
    <t>Gmina Miasto Biłgoraj</t>
  </si>
  <si>
    <t>Rozbudowa drogi gminnej nr 115145L ul. Parkowa od km 0+841,90 do km 1+461,03 i budowa drogi gminnej bez numeru ul. Makowa od km 0+003,50 do km 0+340,67 oraz budowa drogi gminnej bez numeru ul. Wiśniowa od km 0+003,50 do km 0+316,50 w Biłgoraju</t>
  </si>
  <si>
    <t>05.2025 - 07.2026</t>
  </si>
  <si>
    <t xml:space="preserve"> RFRD/G/172/2025</t>
  </si>
  <si>
    <t>Budowa sieci dróg gminnych nr 106529L oraz 112435L w miejscowości Kalinówka, Wilczopole, Kazimierzówka, Kliny - etap I</t>
  </si>
  <si>
    <t xml:space="preserve"> RFRD/G/121/2025</t>
  </si>
  <si>
    <t xml:space="preserve">Gmina Miejska Świdnik </t>
  </si>
  <si>
    <t>Budowa ulicy Skośnej w Świdniku wraz z infrastrukturą towarzyszącą na odcinku od ul. Nadleśnej do ul. Lotniczej</t>
  </si>
  <si>
    <t>07.2025 - 08.2026</t>
  </si>
  <si>
    <t>RFRD/G/27/2025</t>
  </si>
  <si>
    <t>Rozbudowa drogi gminnej nr 109775L ul. Gawryłowa w Krasnymstawie</t>
  </si>
  <si>
    <t>Gmina Józefów nad Wisłą</t>
  </si>
  <si>
    <t>Przebudowa drogi gminnej 108260L w m. Kolczyn, gm. Józefów nad Wisłą na odcinku od km 0+000 do km 1+254,5 dł. 1,2545 km</t>
  </si>
  <si>
    <t>Przebudowa drogi gminnej 108261L w m. Rybitwy, gm. Józefów nad Wisłą na odcinku od km 0+000 do km 1+432,00 dł. 1,432 km</t>
  </si>
  <si>
    <t>10.2025 - 12.2026</t>
  </si>
  <si>
    <t xml:space="preserve">Miasto Międzyrzec Podlaski </t>
  </si>
  <si>
    <t>Przebudowa drogi gminnej nr 101569L od km 0+006,00 do km 0+345,00 ul. A. Mickiewicza w Międzyrzecu Podlaskim</t>
  </si>
  <si>
    <t>RFRD/G/186/2026</t>
  </si>
  <si>
    <t>Budowa drogi gminnej łączącej ul. T. Kościuszki z ul. Siteńską od km 0+000,00 do km 0+522,28 oraz od km 0+607,90 do km 0+941,56 wraz z łącznikami w Międzyrzecu Podlaskim</t>
  </si>
  <si>
    <t>RFRD/G/192/2026</t>
  </si>
  <si>
    <t>Gmina Stanin</t>
  </si>
  <si>
    <t>Przebudowa drogi gminnej nr 102649L od km 1+023,40 do km 2+022,40 oraz od km 2+022,40 do km 3+021,40 oraz od km 3+028,60 do km 3+450,00 w miejscowości Jeleniec</t>
  </si>
  <si>
    <t>05.2026 - 11.2026</t>
  </si>
  <si>
    <t>RFRD/G/37/2026</t>
  </si>
  <si>
    <t>Gmina Jabłoń</t>
  </si>
  <si>
    <t>Rozbudowa drogi gminnej nr 103762L - ul. 3-go Maja w miejscowości Jabłoń na odcinku od km 0+000,00 do km 0+811,63</t>
  </si>
  <si>
    <t>02.2026 - 10.2026</t>
  </si>
  <si>
    <t>RFRD/G/172/2026</t>
  </si>
  <si>
    <t>Gmina Zwierzyniec</t>
  </si>
  <si>
    <t>Przebudowa dróg gminnych Nr 110799L (ul. 2 Lutego), Nr 110798L (ul. Armii Krajowej) oraz Nr 110802L (ul. Leśna) w Zwierzyńcu</t>
  </si>
  <si>
    <t>RFRD/G/6/2026</t>
  </si>
  <si>
    <t>miasto na prawach powiatu Zamość</t>
  </si>
  <si>
    <t>Przebudowa drogi gminnej nr 112124L ulicy Koszary od km 0+000 do km 0+300,19, przebudowa drogi wewnętrznej nr 2 od km 0+000 do km 0+240,12, przebudowa drogi wewnętrznej nr 3 od km 0+000,00 do km 0+248,28 w Zamościu</t>
  </si>
  <si>
    <t>03.2026 - 11.2027</t>
  </si>
  <si>
    <t>RFRD/G/49/2026</t>
  </si>
  <si>
    <t>Gmina Modliborzyce</t>
  </si>
  <si>
    <t>Przebudowa drogi gminnej nr 108735L Modliborzyce-Lute od km 1+110 do km 1+680</t>
  </si>
  <si>
    <t>06.2026 - 11.2026</t>
  </si>
  <si>
    <t>RFRD/G/134/2026</t>
  </si>
  <si>
    <t>Gmina Krasnobród</t>
  </si>
  <si>
    <t xml:space="preserve">Budowa drogi gminnej w miejscowości Grabnik </t>
  </si>
  <si>
    <t>03.2026 - 06.2027</t>
  </si>
  <si>
    <t>RFRD/G/28/2026</t>
  </si>
  <si>
    <t>Gmina Radecznica</t>
  </si>
  <si>
    <t>Budowa drogi gminnej nr 116601L w miejscowości Trzęsiny od km 0+474 do km 1+039</t>
  </si>
  <si>
    <t>RFRD/G/65/2026</t>
  </si>
  <si>
    <t>Gmina Miejska Włodawa</t>
  </si>
  <si>
    <t>Przebudowa drogi wewnętrznej we Włodawie od km 0+000,00 do km 0+217,5</t>
  </si>
  <si>
    <t>RFRD/G/146/2026</t>
  </si>
  <si>
    <t>Gmina Łuków</t>
  </si>
  <si>
    <t>Przebudowa drogi gminnej nr 102334L od km 0+009,00 do km 2+633,00 w miejscowości Zalesie</t>
  </si>
  <si>
    <t>RFRD/G/217/2026</t>
  </si>
  <si>
    <t>Gmina Ostrów Lubelski</t>
  </si>
  <si>
    <t>Budowa i przebudowa dróg gminnych w miejscowości Rozkopaczew</t>
  </si>
  <si>
    <t>RFRD/G/82/2026</t>
  </si>
  <si>
    <t>Gmina Tomaszów Lubelski</t>
  </si>
  <si>
    <t>Budowa dróg gminnych: nr 127508L ul. Osiedlowa, Przylesie, Wrzosowa; nr 127509L ul. Modrzewiowa, Świerkowa; nr 127510L ul. Jodłowa, Sosnowa w miejscowości Rabinówka</t>
  </si>
  <si>
    <t>RFRD/G/5/2026</t>
  </si>
  <si>
    <t>Gmina Kłoczew</t>
  </si>
  <si>
    <t>Przebudowa drogi gminnej nr 102811L w miejscowości Stare Zadybie od km 2+672 do km 3+671</t>
  </si>
  <si>
    <t>03.2026 - 10.2026</t>
  </si>
  <si>
    <t>RFRD/G/13/2026</t>
  </si>
  <si>
    <t>Gmina Zakrzew</t>
  </si>
  <si>
    <t>Przebudowa drogi gminnej nr 128578L Borowszczyzna - Tarnawka w miejscowości Tarnawka Druga w gminie Zakrzew</t>
  </si>
  <si>
    <t>RFRD/G/206/2026</t>
  </si>
  <si>
    <t>Gmina Hrubieszów</t>
  </si>
  <si>
    <t>Budowa drogi gminnej nr 111111L w miejscowości Masłomęcz</t>
  </si>
  <si>
    <t>RFRD/G/86/2026</t>
  </si>
  <si>
    <t>Miasto Łuków</t>
  </si>
  <si>
    <t>Budowa ul. Kondrackiego (102408L) w m. Łuków</t>
  </si>
  <si>
    <t>07.2026 - 06.2027</t>
  </si>
  <si>
    <t>RFRD/G/119/2026</t>
  </si>
  <si>
    <t>Gmina Miejska Świdnik</t>
  </si>
  <si>
    <t>Budowa ul. Prezydenta Lecha Kaczyńskiego od ul. Armi Krajowej do ul. Działkowca</t>
  </si>
  <si>
    <t>06.2026 - 07.2027</t>
  </si>
  <si>
    <t>RFRD/G/31/2026</t>
  </si>
  <si>
    <t>Gmina Rachanie</t>
  </si>
  <si>
    <t>Przebudowa drogi gminnej nr 111598L  od km 0+000 do km 1+956 w miejscowości Rachanie</t>
  </si>
  <si>
    <t>RFRD/G/34/2026</t>
  </si>
  <si>
    <t>Gmina Zamość</t>
  </si>
  <si>
    <t>Rozbudowa drogi gminnej nr 110392L w m. Płoskie</t>
  </si>
  <si>
    <t>05.2026 - 09.2027</t>
  </si>
  <si>
    <t>RFRD/G/156/2026</t>
  </si>
  <si>
    <t>Gmina Bychawa</t>
  </si>
  <si>
    <t>Rozbudowa i przebudowa drogi gminnej nr 107204L - ul. M. Dąbrowskiej w Bychawie</t>
  </si>
  <si>
    <t>RFRD/G/10/2026</t>
  </si>
  <si>
    <t>Gmina Spiczyn</t>
  </si>
  <si>
    <t>Budowa drogi gminnej nr 105122L w miejscowości Spiczyn, gmina Spiczyn</t>
  </si>
  <si>
    <t>RFRD/G/231/2026</t>
  </si>
  <si>
    <t>Gmina Janów Podlaski</t>
  </si>
  <si>
    <t>Budowa drogi gminnej 100063L w miejscowości Bubel Granna</t>
  </si>
  <si>
    <t>RFRD/G/136/2026</t>
  </si>
  <si>
    <t>Gmina Goraj</t>
  </si>
  <si>
    <t>Przebudowa drogi gminnej nr 109148L w miejscowości Zagrody</t>
  </si>
  <si>
    <t>RFRD/G/75/2026</t>
  </si>
  <si>
    <t>Gmina Wólka</t>
  </si>
  <si>
    <t xml:space="preserve">Budowa drogi w miejscowości Długie o długości 242 m </t>
  </si>
  <si>
    <t>RFRD/G/60/2026</t>
  </si>
  <si>
    <t>Budowa dróg gminnych bez numerów: ul. Willowa od km 0+003,50 do km 0+364,70; ul. Słowicza od km 0+003,50 do km 0+349,35; ul. Relaksowa od km 0+000,00 do km 0+177,95 w Biłgoraju</t>
  </si>
  <si>
    <t>06.2026 - 10.2027</t>
  </si>
  <si>
    <t>RFRD/G/229/2026</t>
  </si>
  <si>
    <t>Budowa drogi gminnej nr 106636L ul. Sasankowa w Abramowicach Prywatnych od km 0+002,98 do km 0+726,02</t>
  </si>
  <si>
    <t>RFRD/G/122/2026</t>
  </si>
  <si>
    <t>Gmina Żmudź</t>
  </si>
  <si>
    <t>Budowa drogi gminnej nr 122340L w miejscowości Roztoka od km 0+000 do 0+354,68</t>
  </si>
  <si>
    <t>RFRD/G/215/2026</t>
  </si>
  <si>
    <t>Gmina Tarnogród</t>
  </si>
  <si>
    <t>Przebudowa drogi gminnej nr 109490L ul. Przedmieście Błonie w Tarnogrodzie</t>
  </si>
  <si>
    <t>RFRD/G/124/2026</t>
  </si>
  <si>
    <t>Przebudowa drogi gminnej 108261L w m. Rybitwy-Bór, gm. Józefów nad Wisłą na odcinku od km 1+842 do km 4+451,00</t>
  </si>
  <si>
    <t>RFRD/G/223/2026</t>
  </si>
  <si>
    <t>Gmina Biłgoraj</t>
  </si>
  <si>
    <t>Budowa drogi gminnej relacji Żelebsko - Trzęsiny na odcinku położonym w Gminie Biłgoraj</t>
  </si>
  <si>
    <t>RFRD/G/117/2026</t>
  </si>
  <si>
    <t>Gmina Łaziska</t>
  </si>
  <si>
    <t>Przebudowa drogi gminnej nr 128040L w miejscowości Kamień - Piotrawin oraz przebudowa drogi gminnej nr 128024L w miejscowości Piotrawin</t>
  </si>
  <si>
    <t>RFRD/G/180/2026</t>
  </si>
  <si>
    <t>Gmina Ułęż</t>
  </si>
  <si>
    <t>Przebudowa drogi gminnej 103052L w miejscowości Białki Dolne od km 0+000,00 do km 1+244,00</t>
  </si>
  <si>
    <t>07.2026 - 10.2026</t>
  </si>
  <si>
    <t>RFRD/G/27/2026</t>
  </si>
  <si>
    <t>Miasto Tomaszów Lubelski</t>
  </si>
  <si>
    <t>Przebudowa drogi gminnej nr 111866L  - ulica Poniatowskiego od km 0+000 do km 0+902 w Tomaszowie Lubelskim</t>
  </si>
  <si>
    <t>RFRD/G/241/2026</t>
  </si>
  <si>
    <t>Gmina Janowiec</t>
  </si>
  <si>
    <t>Przebudowa drogi gminnej nr 107524L na odcinku od km 0+000 do km 0+859 w miejscowości Trzcianki</t>
  </si>
  <si>
    <t>06.2026 - 10.2026</t>
  </si>
  <si>
    <t>RFRD/G/78/2026</t>
  </si>
  <si>
    <t>Gmina Rejowiec Fabryczny</t>
  </si>
  <si>
    <t>Budowa drogi nr 115779L od km 0+000,00 do km 0+547,78 w miejscowości Kanie-Stacja</t>
  </si>
  <si>
    <t>RFRD/G/120/2026</t>
  </si>
  <si>
    <t xml:space="preserve">Budowa ulicy Żwirki i Wigury etap II od ul. Nadleśnej do ul. Kolonijnej w Świdniku </t>
  </si>
  <si>
    <t>RFRD/G/43/2026</t>
  </si>
  <si>
    <t>Gmina Karczmiska</t>
  </si>
  <si>
    <t>Budowa i przebudowa drogi gminnej nr 108039L - ul. Rejtmanówka położonej w m. Karczmiska Drugie na odcinku 0+000 - 1+800, dł. 1,800 km</t>
  </si>
  <si>
    <t>RFRD/G/112/2026</t>
  </si>
  <si>
    <t>Gmina Włodawa</t>
  </si>
  <si>
    <t>Budowa drogi gminnej nr 104233L w m. Wołczyny</t>
  </si>
  <si>
    <t>05.2026 - 12.2026</t>
  </si>
  <si>
    <t>RFRD/G/93/2026</t>
  </si>
  <si>
    <t>Gmina Wierzbica</t>
  </si>
  <si>
    <t>Budowa dróg gminnych nr 115708L (ul. Jarzębinowa) od km 0+002,82 do km 0+511,75 i nr 115704L (ul. Świerkowa) od km 0+000,00 do km 0+070,53 w miejscowości Wierzbica-Osiedle</t>
  </si>
  <si>
    <t>RFRD/G/164/2026</t>
  </si>
  <si>
    <t>Gmina Miasto Lubartów</t>
  </si>
  <si>
    <t>Przebudowa ulic: Błękitnej (103390L), Tęczowej (103482L) oraz Lotników (103437L)  w miejscowości Lubartów</t>
  </si>
  <si>
    <t>RFRD/G/144/2026</t>
  </si>
  <si>
    <t>Budowa drogi gminnej nr 109780L ul. Jabłonkowej w Krasnymstawie</t>
  </si>
  <si>
    <t>06.2026 - 12.2026</t>
  </si>
  <si>
    <t>RFRD/G/35/2026</t>
  </si>
  <si>
    <t>Rozbudowa drogi gminnej nr 110384L w m. Wólka Panieńska</t>
  </si>
  <si>
    <t>05.2026 - 11.2027</t>
  </si>
  <si>
    <t>RFRD/G/44/2026</t>
  </si>
  <si>
    <t>Gmina Dzwola</t>
  </si>
  <si>
    <t>Przebudowa drogi gminnej nr 109013L od km 0+052 do km 0+979 w miejscowości Kocudza Pierwsza</t>
  </si>
  <si>
    <t>RFRD/G/24/2026</t>
  </si>
  <si>
    <t>Gmina Hańsk</t>
  </si>
  <si>
    <t>Budowa drogi gminnej nr 117684L od km 0+003,30 do km 0+929,50 w miejscowości Hańsk Kolonia</t>
  </si>
  <si>
    <t>RFRD/G/133/2026</t>
  </si>
  <si>
    <t>Gmina Jastków</t>
  </si>
  <si>
    <t>Budowa drogi w miejscowości Snopków, od km 0+000 do km 0+887</t>
  </si>
  <si>
    <t>RFRD/G/189/2026</t>
  </si>
  <si>
    <t>Gmina Chodel</t>
  </si>
  <si>
    <t>Przebudowa drogi gminnej nr 108243L od km 0+697 do km 1+505 w miejscowości Zastawki</t>
  </si>
  <si>
    <t>RFRD/G/100/2026</t>
  </si>
  <si>
    <t>Gmina Trawniki</t>
  </si>
  <si>
    <t>Przebudowa drogi gminnej nr 105726L w m. Pełczyn</t>
  </si>
  <si>
    <t>RFRD/G/141/2026</t>
  </si>
  <si>
    <t>Gmina Poniatowa</t>
  </si>
  <si>
    <t>Przebudowa dróg gminnych nr 108084L - ul. Lubelskiej i nr 108095L - ul. Zachodniej w Poniatowej</t>
  </si>
  <si>
    <t>RFRD/G/237/2026</t>
  </si>
  <si>
    <t>Gmina Chrzanów</t>
  </si>
  <si>
    <t>Przebudowa dróg gminnych nr 108843L i 108844L w m. Chrzanów Pierwszy</t>
  </si>
  <si>
    <t>07.2026 - 11.2026</t>
  </si>
  <si>
    <t>RFRD/G/110/2026</t>
  </si>
  <si>
    <t>Gmina Żyrzyn</t>
  </si>
  <si>
    <t>Przebudowa drogi gminnej nr 124157L na odcinku od km 0+002 do km 0+992 w msc. Parafianka</t>
  </si>
  <si>
    <t>RFRD/G/183/2026</t>
  </si>
  <si>
    <t xml:space="preserve">Gmina Biała Podlaska </t>
  </si>
  <si>
    <t>Budowa dróg przy ul. Szmaragdowej, Rubinowej oraz Wrzosowej w miejscowości Rakowiska</t>
  </si>
  <si>
    <t>RFRD/G/139/2026</t>
  </si>
  <si>
    <t>Gmina Mircze</t>
  </si>
  <si>
    <t>Przebudowa drogi gminnej nr 111450L w miejscowości Małków</t>
  </si>
  <si>
    <t>RFRD/G/56/2026</t>
  </si>
  <si>
    <t>Gmina Księżpol</t>
  </si>
  <si>
    <t>Przebudowa drogi gminnej nr 109417L w miejscowości Przymiarki - II etap od km 0+703,98 do km 1+438,78</t>
  </si>
  <si>
    <t>RFRD/G/32/2026</t>
  </si>
  <si>
    <t>Gmina Rybczewice</t>
  </si>
  <si>
    <t>Budowa drogi gminnej nr 105779L w miejscowości Stryjno Drugie</t>
  </si>
  <si>
    <t>11.2026 - 10.2027</t>
  </si>
  <si>
    <t>RFRD/G/224/2026</t>
  </si>
  <si>
    <t>Budowa dróg gminnych wraz z odwodnieniem i oświetleniem na terenach usługowo-przemysłowych w miejscowości Gromada</t>
  </si>
  <si>
    <t>RFRD/G/127/2026</t>
  </si>
  <si>
    <t>Budowa drogi od km 0+000 do km 0+072, przebudowa drogi gminnej nr 100645L ul. Szymanowskiego od km 0+072 do km 0+365 i drogi gminnej nr 100705L od km 0+000 do km 0+075 w Białej Podlaskiej</t>
  </si>
  <si>
    <t>07.2026 - 12.2026</t>
  </si>
  <si>
    <t>RFRD/G/167/2026</t>
  </si>
  <si>
    <t>Gmina Niedrzwica Duża</t>
  </si>
  <si>
    <t>Przebudowa drogi ul. Krótkiej w m. Niedrzwica Duża</t>
  </si>
  <si>
    <t>RFRD/G/107/2026</t>
  </si>
  <si>
    <t>Gmina Leśna Podlaska</t>
  </si>
  <si>
    <t xml:space="preserve">Budowa drogi gminnej nr 100161L od km 0+003,0 do km 1+687,8 w miejscowości Witulin i Witulin Kolonia gmina Leśna Podlaska </t>
  </si>
  <si>
    <t>05.2026 - 08.2027</t>
  </si>
  <si>
    <t>RFRD/G/155/2026</t>
  </si>
  <si>
    <t>Gmina Łopiennik Górny</t>
  </si>
  <si>
    <t>Rozbudowa drogi gminnej nr 109636L w miejscowości Nowiny od km 0+000 do km 1+350</t>
  </si>
  <si>
    <t>RFRD/G/80/2026</t>
  </si>
  <si>
    <t>Gmina Wohyń</t>
  </si>
  <si>
    <t>Remont drogi gminnej nr 101828L w miejscowości Ossowa od km 0+000 do km 1+250</t>
  </si>
  <si>
    <t>R</t>
  </si>
  <si>
    <t>RFRD/G/219/2026</t>
  </si>
  <si>
    <t>Gmina Ulhówek</t>
  </si>
  <si>
    <t>Budowa drogi gminnej nr 111993L w miejscowości Ulhówek, od km 0+000 do 0+999</t>
  </si>
  <si>
    <t>RFRD/G/222/2026</t>
  </si>
  <si>
    <t>Gmina Ludwin</t>
  </si>
  <si>
    <t>Budowa drogi gminnej nr 105174L od km 0+000 do km 0+995 w m. Jagodno</t>
  </si>
  <si>
    <t>RFRD/G/68/2026</t>
  </si>
  <si>
    <t>Gmina Ulan - Majorat</t>
  </si>
  <si>
    <t>Przebudowa dróg gminnych w m. Kępki dr. gminnej nr 102158L od km 0+000 do km 0+771 oraz dr. gminnej nr 102157L od km 1+236 do km 1+439 o łącznej długości 974 mb</t>
  </si>
  <si>
    <t>01.2026 - 12.2026</t>
  </si>
  <si>
    <t>RFRD/G/226/2026</t>
  </si>
  <si>
    <t>Gmina Kraśniczyn</t>
  </si>
  <si>
    <t>Budowa drogi gminnej nr 110051 od km 0+004,50 do km 0+925,50</t>
  </si>
  <si>
    <t>02.2026 - 12.2026</t>
  </si>
  <si>
    <t>RFRD/G/2/2026</t>
  </si>
  <si>
    <t>Gmina Potok Górny</t>
  </si>
  <si>
    <t>Budowa drogi gminnej nr 109375L od km 0+000 do km 0+300 oraz drogi gminnej bez numeru od km 0+000 do km 0+530 w Lipinach Górnych</t>
  </si>
  <si>
    <t>RFRD/G/128/2026</t>
  </si>
  <si>
    <t>Gmina Nowodwór</t>
  </si>
  <si>
    <t>Przebudowa drogi gminnej nr 103044L od km 0+326 do km 1+012 w miejscowości Nowodwór</t>
  </si>
  <si>
    <t>01.2026 - 11.2026</t>
  </si>
  <si>
    <t>RFRD/G/14/2026</t>
  </si>
  <si>
    <t>Przebudowa odcinka drogi gminnej nr 107355L w miejscowości Nikodemów w gminie Zakrzew</t>
  </si>
  <si>
    <t>RFRD/G/70/2026</t>
  </si>
  <si>
    <t>Gmina Fajsławice</t>
  </si>
  <si>
    <t>Budowa drogi gminnej 109628L w Siedliskach Drugich</t>
  </si>
  <si>
    <t>RFRD/G/159/2026</t>
  </si>
  <si>
    <t>Gmina Mełgiew</t>
  </si>
  <si>
    <t>Budowa drogi gminnej - ul. Reymonta od km 0+000,00 do km 0+458,71 wraz z łącznikiem do ul. Wyspiańskiego od km 0+000,00 do km 0+160,00 w m. Krępiec</t>
  </si>
  <si>
    <t>RFRD/G/8/2026</t>
  </si>
  <si>
    <t>Gmina Kazimierz Dolny</t>
  </si>
  <si>
    <t>Przebudowa drogi gminnej nr 107798L na odcinku od km 0+000 do km 0+596,50 w miejscowości Wierzchoniów</t>
  </si>
  <si>
    <t>RFRD/G/109/2026</t>
  </si>
  <si>
    <t>Rozbudowa drogi gminnej nr 107463L na odcinku od km 2+074,90 do km 2+657,40 wraz z przebudową sieci telekomunikacyjnej oraz przebudową urządzeń melioracji wodnych - zbieraczy drenarskich w msc. Wilczanka</t>
  </si>
  <si>
    <t>RFRD/G/67/2026</t>
  </si>
  <si>
    <t>Przebudowa drogi gminnej nr 102171L w m. Paskudy od km 0+000 do km 0+575</t>
  </si>
  <si>
    <t>RFRD/G/152/2026</t>
  </si>
  <si>
    <t>Gmina Trzebieszów</t>
  </si>
  <si>
    <t>Przebudowa drogi gminnej nr 101703L od km 0+000,00 do km 0+559,00 w miejscowości Szaniawy-Poniaty</t>
  </si>
  <si>
    <t>RFRD/G/47/2026</t>
  </si>
  <si>
    <t>Gmina Borki</t>
  </si>
  <si>
    <t>Przebudowa (modernizacja) drogi gminnej 102299L w miejscowości Wola Chomejowa od km 0+000 do km 0+558</t>
  </si>
  <si>
    <t>RFRD/G/62/2026</t>
  </si>
  <si>
    <t>Gmina Wisznice</t>
  </si>
  <si>
    <t>Przebudowa drogi gminnej nr 101267L ul. Nowej od km 0+000 do km 0+480 w miejscowości Wisznice</t>
  </si>
  <si>
    <t>RFRD/G/153/2026</t>
  </si>
  <si>
    <t>Gmina Wysokie</t>
  </si>
  <si>
    <t>Przebudowa drogi gminnej 107295L na terenie gminy Wysokie</t>
  </si>
  <si>
    <t>06.2026 - 09.2026</t>
  </si>
  <si>
    <t>RFRD/G/11/2026</t>
  </si>
  <si>
    <t>Gmina Jarczów</t>
  </si>
  <si>
    <t>Przebudowa drogi wewnętrznej ul. Ligowskiego w miejscowości Jarczów od km 0+000 do km 0+451,45</t>
  </si>
  <si>
    <t>RFRD/G/176/2026</t>
  </si>
  <si>
    <t>Gmina Ryki</t>
  </si>
  <si>
    <t>Budowa drogi wraz z kanalizacją deszczową ul. Złota w Rykach od km 0+000 do km 0+318 i od km 0+005 do km 0+122</t>
  </si>
  <si>
    <t>RFRD/G/50/2026</t>
  </si>
  <si>
    <t>Przebudowa drogi gminnej nr 108728L Modliborzyce-Dąbie od km 0+000 do km 0+336</t>
  </si>
  <si>
    <t>RFRD/G/59/2026</t>
  </si>
  <si>
    <t>Przebudowa drogi gminnej nr 109285L - Zwierzyniecka od km 0+003,50 do km 0+314,67 w Biłgoraju</t>
  </si>
  <si>
    <t>RFRD/G/123/2026</t>
  </si>
  <si>
    <t>Przebudowa drogi gminnej nr 107557L ul. Kaniowczyków od km 0+000,00 do km 0+273,27 w Puławach</t>
  </si>
  <si>
    <t>RFRD/G/196/2026</t>
  </si>
  <si>
    <t>Gmina Piaski</t>
  </si>
  <si>
    <t>Remont drogi gminnej nr 105836L - ul. Lipowa w Piaskach</t>
  </si>
  <si>
    <t>RFRD/G/40/2026</t>
  </si>
  <si>
    <t>Gmina Stężyca</t>
  </si>
  <si>
    <t>Remont drogi gminnej nr 102961L w miejscowości Piotrowice od km 0+000 do km 0+207,00</t>
  </si>
  <si>
    <t>03.2026 - 05.2026</t>
  </si>
  <si>
    <t>RFRD/G/85/2026</t>
  </si>
  <si>
    <t>Przebudowa dróg gminnych: ul. Czerwonego Krzyża (102373L), ul. Staropijarska (102492L), ul. Kościelna (102413L) w m. Łuków</t>
  </si>
  <si>
    <t>RFRD/G/137/2026</t>
  </si>
  <si>
    <t>Gmina Kąkolewnica</t>
  </si>
  <si>
    <t>Przebudowa drogi ul. Parkowa w Kąkolewnicy</t>
  </si>
  <si>
    <t>RFRD/G/89/2026</t>
  </si>
  <si>
    <t>Gmina Łęczna</t>
  </si>
  <si>
    <t>Budowa ulicy Jakuba Staszewskiego w Łęcznej</t>
  </si>
  <si>
    <t>RFRD/G/193/2026</t>
  </si>
  <si>
    <t>Przebudowa drogi gminnej nr 114364L od km 0+000,00 do km 0+480,00 oraz nr 114363L od km 0+000,00 do km 0+474,00 oraz od km 0+474,00 do km 1+300,00 w miejscowości Stanin</t>
  </si>
  <si>
    <t>RFRD/G/48/2026</t>
  </si>
  <si>
    <t>Remont drogi gminnej 102241L ul. Lipowa w Borkach od km 0+000 do km 1,700</t>
  </si>
  <si>
    <t>RFRD/G/7/2026</t>
  </si>
  <si>
    <t>Gmina Rejowiec</t>
  </si>
  <si>
    <t>Budowa drogi w miejscowości Adamów Kolonia i Rejowiec Kolonia</t>
  </si>
  <si>
    <t>01.2026 - 08.2026</t>
  </si>
  <si>
    <t>RFRD/G/239/2026</t>
  </si>
  <si>
    <t>Gmina Końskowola</t>
  </si>
  <si>
    <t>0614053</t>
  </si>
  <si>
    <t>Budowa i rozbudowa dróg gminnych 21 KDD, 25 KDD i 15 KDD - ul. Kwiatowa w msc. Stara Wieś</t>
  </si>
  <si>
    <t>RFRD/G/50/2025</t>
  </si>
  <si>
    <t>RFRD/G/49/2025</t>
  </si>
  <si>
    <t>RFRD/G/162/2026</t>
  </si>
  <si>
    <t>Gmina Strzyżewice</t>
  </si>
  <si>
    <t>Przebudowa drogi gminnej nr 107125L w Żabiej Woli na odcinku od km 2+304 do km 3+303</t>
  </si>
  <si>
    <t>03.2026 - 09.2026</t>
  </si>
  <si>
    <t>RFRD/G/108/2026</t>
  </si>
  <si>
    <t>Gmina Leśniowice</t>
  </si>
  <si>
    <t xml:space="preserve">Budowa drogi gminnej w miejscowości Sielec, gm. Leśniowice </t>
  </si>
  <si>
    <t>RFRD/G/221/2026</t>
  </si>
  <si>
    <t>Gmina Trzydnik Duży</t>
  </si>
  <si>
    <t>Rozbudowa z przebudową drogi gminnej nr 108595L Wola Trzydnicka - Trzydnik Mały (Stara Wieś) od km 0+017,59 do km 1+007,47</t>
  </si>
  <si>
    <t>RFRD/G/16/2026</t>
  </si>
  <si>
    <t>Przebudowa ciągu dróg gminnych nr 103754L i 103783L w miejscowości Gęś w kilometrażu roboczym od km 0+000,00 do km 0+988,61</t>
  </si>
  <si>
    <t>RFRD/G/234/2026</t>
  </si>
  <si>
    <t>Gmina Zalesie</t>
  </si>
  <si>
    <t xml:space="preserve">Przebudowa drogi gminnej nr 100760L w miejscowości Zalesie na dz. nr.ewid. 450 oraz  w miejscowości Lachówka Duża na dz. nr.ewid. 179 od km 0+008 do km ok. 0+961,16 o dł. 953,16 mb </t>
  </si>
  <si>
    <t>RFRD/G/63/2026</t>
  </si>
  <si>
    <t>Gmina Garbów</t>
  </si>
  <si>
    <t>Przebudowa drogi gminnej nr 105900L w miejscowości Wola Przybysławska od km 0+010 do km 0+786</t>
  </si>
  <si>
    <t>RFRD/G/95/2026</t>
  </si>
  <si>
    <t>Gmina Szczebrzeszyn</t>
  </si>
  <si>
    <t>Przebudowa drogi gminnej nr 110364L w miejscowości Wielącza Kolonia oraz przebudowa drogi gminnej nr 110365L w miejscowości Wielącza Kolonia</t>
  </si>
  <si>
    <t>RFRD/G/145/2026</t>
  </si>
  <si>
    <t>Przebudowa drogi gminnej nr 102351L od km 1+145,00 do km 1+605,00 i drogi /dz. nr 759/ od km 0+019,00 do km 0+289,00 w miejscowości Gręzówka</t>
  </si>
  <si>
    <t>RFRD/G/88/2026</t>
  </si>
  <si>
    <t>Budowa drogi gminnej nr 105197L w Leopoldowie</t>
  </si>
  <si>
    <t>RFRD/G/97/2026</t>
  </si>
  <si>
    <t>Miasto Radzyń Podlaski</t>
  </si>
  <si>
    <t>Przebudowa drogi gminnej nr 101960L od km 0+036 do km 0+681 w Radzyniu Podlaskim - ul. Zbulitowska</t>
  </si>
  <si>
    <t>RFRD/G/135/2026</t>
  </si>
  <si>
    <t>Przebudowa drogi gminnej nr 112314L w miejscowości Kaczórki</t>
  </si>
  <si>
    <t>RFRD/G/171/2026</t>
  </si>
  <si>
    <t>Przebudowa drogi gminnej Nr 110786L (ul. Słowackiego) w Zwierzyńcu</t>
  </si>
  <si>
    <t>RFRD/G/126/2026</t>
  </si>
  <si>
    <t>Gmina Konstantynów</t>
  </si>
  <si>
    <t>Przebudowa drogi gminnej nr 100050L - ul. 3 Maja w m. Konstantynów</t>
  </si>
  <si>
    <t>RFRD/G/125/2026</t>
  </si>
  <si>
    <t>Gmina Wilkołaz</t>
  </si>
  <si>
    <t>Przebudowa drogi gminnej nr 108346L Marianówka-Obroki od km 0+000 do km 1+612</t>
  </si>
  <si>
    <t>RFRD/G/58/2026</t>
  </si>
  <si>
    <t>Gmina Firlej</t>
  </si>
  <si>
    <t>Przebudowa drogi gminnej nr 103299L w miejscowości Pożarów od km 1+390,10 do km 2+900,37</t>
  </si>
  <si>
    <t>RFRD/G/74/2026</t>
  </si>
  <si>
    <t>Gmina Miączyn</t>
  </si>
  <si>
    <t>Budowa drogi gminnej nr 110738L w miejscowości Kotlice - Kolonia</t>
  </si>
  <si>
    <t>RFRD/G/203/2026</t>
  </si>
  <si>
    <t>Gmina Kurów</t>
  </si>
  <si>
    <t>Przebudowa drogi gminnej nr 107942L na odcinku od km 5+440,00 do km 6+821,50 w miejscowości Dęba</t>
  </si>
  <si>
    <t>RFRD/G/33/2026</t>
  </si>
  <si>
    <t>Gmina Serokomla</t>
  </si>
  <si>
    <t>Przebudowa drogi gminnej nr 102715L od km 1+420,00 do km 2+151,00 oraz od km 2+197,00 do km 2+465,00 w miejscowościach Wólka i Bronisławów Duży</t>
  </si>
  <si>
    <t>RFRD/G/154/2026</t>
  </si>
  <si>
    <t>Gmina Urszulin</t>
  </si>
  <si>
    <t>Budowa drogi gminnej Nr 104355L w msc. Zastawie</t>
  </si>
  <si>
    <t>RFRD/G/173/2026</t>
  </si>
  <si>
    <t>Gmina Komarówka Podlaska</t>
  </si>
  <si>
    <t>Przebudowa drogi gminnej nr 101797L od km 0+000 do km 0+998</t>
  </si>
  <si>
    <t>RFRD/G/9/2026</t>
  </si>
  <si>
    <t>Przebudowa drogi gminnej nr 105120L w miejscowości Charlęż, gmina Spiczyn</t>
  </si>
  <si>
    <t>RFRD/G/218/2026</t>
  </si>
  <si>
    <t>Gmina Wyryki</t>
  </si>
  <si>
    <t>Budowa drogi gminnej w miejscowości Wyryki-Połód</t>
  </si>
  <si>
    <t>RFRD/G/83/2026</t>
  </si>
  <si>
    <t>Budowa drogi gminnej nr 127522L od km 0+000,00 do km 0+784,75 w miejscowości Majdan Górny</t>
  </si>
  <si>
    <t>RFRD/G/84/2026</t>
  </si>
  <si>
    <t>Gmina Baranów</t>
  </si>
  <si>
    <t>Przebudowa dróg gminnych Nr 107408L od km 0+318,00 do km 0+568,20 oraz Nr 124058L od km 0+002,50 do km 0+321,50 w miejscowości Baranów</t>
  </si>
  <si>
    <t>04.2026 - 07.2026</t>
  </si>
  <si>
    <t>RFRD/G/228/2026</t>
  </si>
  <si>
    <t>Gmina Puławy</t>
  </si>
  <si>
    <t>Przebudowa drogi wewnętrznej ul. Kościelnej w miejscowości Góra Puławska od km 0+011,60 do km 0+124,48 oraz od km 0+000,00 do km 0+393,40</t>
  </si>
  <si>
    <t>RFRD/G/91/2026</t>
  </si>
  <si>
    <t>Gmina Zakrzówek</t>
  </si>
  <si>
    <t>Przebudowa drogi gminnej nr 108355L od km 0+000 do km 0+208,60 oraz drogi w miejscowości Sulów od km 0+208,60 do km 0+359,98</t>
  </si>
  <si>
    <t>08.2026 - 07.2027</t>
  </si>
  <si>
    <t>RFRD/G/158/2026</t>
  </si>
  <si>
    <t>Gmina Siedliszcze</t>
  </si>
  <si>
    <t>Budowa odcinka drogi gminnej nr 104569L od km 0+000 do km 0+999,50 w miejscowości Lipówki</t>
  </si>
  <si>
    <t>RFRD/G/129/2026</t>
  </si>
  <si>
    <t>Przebudowa drogi gminnej nr 102733L od km 0+042 do km 1+039 w miejscowości Urszulin</t>
  </si>
  <si>
    <t>RFRD/G/57/2026</t>
  </si>
  <si>
    <t>Przebudowa drogi gminnej nr 103299L w miejscowości Sułoszyn od km 0+500 do km 1+390,10</t>
  </si>
  <si>
    <t>RFRD/G/51/2026</t>
  </si>
  <si>
    <t>Gmina Adamów</t>
  </si>
  <si>
    <t>Budowa drogi gminnej nr 110836L w m. Suchowola Kolonia od km 0+000,00 do km 0+879,00</t>
  </si>
  <si>
    <t>RFRD/G/230/2026</t>
  </si>
  <si>
    <t xml:space="preserve">Budowa drogi gminnej nr 107108L Dominów - Żabia Wola od km 0+003 do km 0+860,66 </t>
  </si>
  <si>
    <t>RFRD/G/204/2026</t>
  </si>
  <si>
    <t>Przebudowa drogi gminnej nr 107727L na odc. od km 2+191 do km 3+037 w msc. Płonki</t>
  </si>
  <si>
    <t>RFRD/G/179/2026</t>
  </si>
  <si>
    <t>Przebudowa drogi gminnej nr 103053L w miejscowości Białki Dolne od km 0+000 do km 0+760</t>
  </si>
  <si>
    <t>RFRD/G/214/2026</t>
  </si>
  <si>
    <t>Przebudowa drogi gminnej nr 109566L w miejscowości Luchów Górny</t>
  </si>
  <si>
    <t>RFRD/G/187/2026</t>
  </si>
  <si>
    <t xml:space="preserve">Przebudowa drogi gminnej nr 101690L ulicy bocznej do ul. T. Kościuszki w  w Międzyrzecu Podlaskim od km 0+410,0 do km 0+859,0 </t>
  </si>
  <si>
    <t>RFRD/G/121/2026</t>
  </si>
  <si>
    <t>Gmina Urzędów</t>
  </si>
  <si>
    <t>Budowa drogi gminnej ul. Brzozowa w Urzędowie</t>
  </si>
  <si>
    <t>RFRD/G/1/2026</t>
  </si>
  <si>
    <t>Gmina Sitno</t>
  </si>
  <si>
    <t>Przebudowa drogi gminnej nr 116276L od km 0+000,00 do km 0+310,00 w miejscowości Boży Dar</t>
  </si>
  <si>
    <t>RFRD/G/149/2026</t>
  </si>
  <si>
    <t>Gmina Terespol</t>
  </si>
  <si>
    <t>Przebudowa odcinka drogi gminnej nr 100793L w miejscowości Łobaczew Duży od km 0+000 do km 0+280</t>
  </si>
  <si>
    <t>RFRD/G/160/2026</t>
  </si>
  <si>
    <t>Rozbudowa drogi gminnej nr 105541L w m. Mełgiew ul. Ogrodowa - etap 2 od km 0+000,00 do km 0+243,68</t>
  </si>
  <si>
    <t>RFRD/G/201/2026</t>
  </si>
  <si>
    <t>Gmina Abramów</t>
  </si>
  <si>
    <t>Przebudowa drogi wewnętrznej na działkach nr 1442 i 1443 od km 0+000 do km 0+215 w miejscowości Wielkolas</t>
  </si>
  <si>
    <t>RFRD/G/143/2026</t>
  </si>
  <si>
    <t>Budowa drogi gminnej nr 110047L ul. Szymanowskiego w Krasnymstawie</t>
  </si>
  <si>
    <t>RFRD/G/205/2026</t>
  </si>
  <si>
    <t>Budowa drogi gminnej nr 111093L w miejscowości Gródek</t>
  </si>
  <si>
    <t>RFRD/G/4/2026</t>
  </si>
  <si>
    <t>Gmina Wola Mysłowska</t>
  </si>
  <si>
    <t>Przebudowa drogi gminnej nr 102613L od km 0+000 do km 0+998 w miejscowości Świder</t>
  </si>
  <si>
    <t>01.2026 - 05.2026</t>
  </si>
  <si>
    <t>RFRD/G/25/2026</t>
  </si>
  <si>
    <t>Gmina Telatyn</t>
  </si>
  <si>
    <t>Przebudowa drogi gminnej nr 111690L od km 0+000,00 do km 0+990,00 w miejscowości Żulice</t>
  </si>
  <si>
    <t>RFRD/G/216/2026</t>
  </si>
  <si>
    <t>Miasto Chełm</t>
  </si>
  <si>
    <t>Przebudowa dróg gminnych w Chełmie: ul. Bolesława Wirskiego, Henryka Wieniawskiego wraz z infrastrukturą techniczną</t>
  </si>
  <si>
    <t>RFRD/G/46/2026</t>
  </si>
  <si>
    <t>Gmina Horodło</t>
  </si>
  <si>
    <t>Remont drogi gminnej nr 111213L od km 0+000 do km 0+967 w miejscowości Rogalin</t>
  </si>
  <si>
    <t>RFRD/G/148/2026</t>
  </si>
  <si>
    <t>Gmina Rudnik</t>
  </si>
  <si>
    <t>Przebudowa drogi gminnej nr 109878L w miejscowości Wierzbica od km 1+0,00 do km 1+935,80</t>
  </si>
  <si>
    <t>RFRD/G/184/2026</t>
  </si>
  <si>
    <t>Gmina Krzywda</t>
  </si>
  <si>
    <t>Przebudowa drogi gminnej nr 102622L w miejscowości Kasyldów od km 0+952 do km 1+817</t>
  </si>
  <si>
    <t>RFRD/G/39/2026</t>
  </si>
  <si>
    <t>Gmina Nielisz</t>
  </si>
  <si>
    <t>Przebudowa drogi gminnej nr 116216L od km 0+032 do km 0+461,21 w miejscowości Złojec</t>
  </si>
  <si>
    <t>RFRD/G/163/2026</t>
  </si>
  <si>
    <t>Przebudowa ulicy Bolesława Śmiałego (112683L) w Lubartowie</t>
  </si>
  <si>
    <t>RFRD/G/102/2026</t>
  </si>
  <si>
    <t>Gmina Opole Lubelskie</t>
  </si>
  <si>
    <t>Przebudowa drogi gminnej nr 108175L w Opolu Lubelskim ul. Cmentarna etap II od km 0+000,00 do km 0+300,00</t>
  </si>
  <si>
    <t>RFRD/G/174/2026</t>
  </si>
  <si>
    <t>Przebudowa drogi wewnętrznej ul. Benia w Komarówce Podlaskiej od km 0+000 do km 0+249</t>
  </si>
  <si>
    <t>RFRD/G/77/2026</t>
  </si>
  <si>
    <t>Gmina Werbkowice</t>
  </si>
  <si>
    <t>Przebudowa drogi gminnej nr 111323L w m. Peresłowice od km 0+000,00 do km 0+206,5</t>
  </si>
  <si>
    <t>RFRD/G/181/2026</t>
  </si>
  <si>
    <t>Remont drogi gminnej nr 105146L od km 2+560 do km 4+996 w m. Dratów-Kolonia i Zezulin Drugi</t>
  </si>
  <si>
    <t>RFRD/G/161/2026</t>
  </si>
  <si>
    <t>Przebudowa drogi gminnej nr 107124L w Polanówce na odcinku od km 0+500 do km 1+540</t>
  </si>
  <si>
    <t>RFRD/G/188/2026</t>
  </si>
  <si>
    <t>Przebudowa drogi gminnej od km 0+000 do km 0+742 w miejscowości Budzyń</t>
  </si>
  <si>
    <t>RFRD/G/30/2026</t>
  </si>
  <si>
    <t>Gmina Stary Zamość</t>
  </si>
  <si>
    <t>Przebudowa drogi gminnej nr 110233L od km 0+000 do km 0+710 w m. Chomęciska Duże, gmina Stary Zamość</t>
  </si>
  <si>
    <t>RFRD/G/104/2026</t>
  </si>
  <si>
    <t>Gmina Szastarka</t>
  </si>
  <si>
    <t>Remont drogi gminnej 108623L w miejscowości Blinów Drugi</t>
  </si>
  <si>
    <t>06.2026 - 07.2026</t>
  </si>
  <si>
    <t>RFRD/G/41/2026</t>
  </si>
  <si>
    <t>Przebudowa drogi gminnej nr 102782L od km 1+180,00 do km 1+740,00</t>
  </si>
  <si>
    <t>RFRD/G/194/2026</t>
  </si>
  <si>
    <t>Gmina Ostrówek</t>
  </si>
  <si>
    <t>Przebudowa drogi gminnej nr 103342L od km 1+433,36 do km 1+983,36 w miejscowości Antoniówka</t>
  </si>
  <si>
    <t>RFRD/G/170/2026</t>
  </si>
  <si>
    <t>Gmina Chełm</t>
  </si>
  <si>
    <t>Budowa dróg gminnych nr 105064L ul. St. Żeromskiego i nr 104643L ul. A. Mickiewicza w msc. Janów</t>
  </si>
  <si>
    <t>RFRD/G/238/2026</t>
  </si>
  <si>
    <t>Przebudowa drogi gminnej nr 108818L  w m. Chrzanów Czwarty</t>
  </si>
  <si>
    <t>RFRD/G/113/2026</t>
  </si>
  <si>
    <t>Gmina Łukowa</t>
  </si>
  <si>
    <t>Przebudowa drogi gminnej nr 115013L w miejscowości Łukowa</t>
  </si>
  <si>
    <t>RFRD/G/168/2026</t>
  </si>
  <si>
    <t>Remont drogi gminnej Nr 107065L położonej w m. Strzeszkowice Duże, Strzeszkowice Małe, Radawczyk</t>
  </si>
  <si>
    <t>RFRD/G/185/2026</t>
  </si>
  <si>
    <t>Przebudowa drogi gminnej nr 102688L w miejscowości Orle Gniazdo od km 1+605 do km 2+604</t>
  </si>
  <si>
    <t>RFRD/G/235/2026</t>
  </si>
  <si>
    <t>Przebudowa drogi gminnej nr 111665L od km 0+000,00 do km 0+999,00 w miejscowości Marysin</t>
  </si>
  <si>
    <t>RFRD/G/71/2026</t>
  </si>
  <si>
    <t>Miasto Stoczek Łukowski</t>
  </si>
  <si>
    <t>Przebudowa ul. Lipowej Nr 102591L w Stoczku Łukowskim</t>
  </si>
  <si>
    <t>RFRD/G/138/2026</t>
  </si>
  <si>
    <t>Przebudowa drogi gminnej nr 111349L w miejscowości Prehoryłe</t>
  </si>
  <si>
    <t>RFRD/G/92/2026</t>
  </si>
  <si>
    <t>Budowa drogi gminnej nr 122529L od km 0+003,15 do km 0+785 w miejscowości Ochoża-Pniaki</t>
  </si>
  <si>
    <t>RFRD/G/106/2026</t>
  </si>
  <si>
    <t>Gmina Międzyrzec Podlaski</t>
  </si>
  <si>
    <t>Budowa drogi gminnej nr G101488L w miejscowości Żabce od km 0+000 do km 0+780</t>
  </si>
  <si>
    <t>08.2026 - 11.2026</t>
  </si>
  <si>
    <t>RFRD/G/202/2026</t>
  </si>
  <si>
    <t>Modernizacja (przebudowa) drogi gminnej nr 103208L w m. Wielkie od km 0+021 do km 0+736 stanowiącej dojazd do gruntów rolnych</t>
  </si>
  <si>
    <t>RFRD/G/131/2026</t>
  </si>
  <si>
    <t>Gmina Radzyń Podlaski</t>
  </si>
  <si>
    <t>Przebudowa drogi gminnej nr 101946L w miejscowości Białka od km 0+000 do km 0+650</t>
  </si>
  <si>
    <t>RFRD/G/69/2026</t>
  </si>
  <si>
    <t>Budowa drogi gminnej Nr 109601L w msc. Bielecha</t>
  </si>
  <si>
    <t>RFRD/G/200/2026</t>
  </si>
  <si>
    <t>Gmina Dorohusk</t>
  </si>
  <si>
    <t>Budowa drogi gminnej nr 115629L ulica Rynek oraz drogi ulica Krótka w miejscowości Brzeźno</t>
  </si>
  <si>
    <t>RFRD/G/81/2026</t>
  </si>
  <si>
    <t>Przebudowa drogi wewnętrznej w miejscowości Suchowola od km 0+000 do km 0+830 i od km 1+075 do 1+230</t>
  </si>
  <si>
    <t>RFRD/G/64/2027</t>
  </si>
  <si>
    <t>Przebudowa drogi gminnej nr 105940L - ul. Wyżynnej na odcinku od km 0+005 do km 0+952 w miejscowości Garbów</t>
  </si>
  <si>
    <t>RFRD/G/116/2026</t>
  </si>
  <si>
    <t xml:space="preserve">Gmina Skierbieszów </t>
  </si>
  <si>
    <t xml:space="preserve">Remont drogi gminnej nr 110256L relacji Sulmice (Kąty) - Sulmice (Zagóra) na odcinku od km 0+000 do km 0+317 i od km 0+790 do km 1+238 </t>
  </si>
  <si>
    <t>RFRD/G/101/2026</t>
  </si>
  <si>
    <t>Budowa drogi w miejscowości Urzędów od km 0+225 do km 0+550</t>
  </si>
  <si>
    <t>RFRD/G/233/2026</t>
  </si>
  <si>
    <t>Gmina Lubycza Królewska</t>
  </si>
  <si>
    <t>Przebudowa drogi wewnętrznej w miejscowości Nowosiółki Kardynalskie od km 0+000 do km 0+320</t>
  </si>
  <si>
    <t>RFRD/G/118/2026</t>
  </si>
  <si>
    <t xml:space="preserve">Przebudowa drogi gminnej nr 108137L w miejscowości Wojciechów </t>
  </si>
  <si>
    <t>RFRD/G/166/2026</t>
  </si>
  <si>
    <t>Gmina Tyszowce</t>
  </si>
  <si>
    <t>Przebudowa odcinka drogi gminnej nr 111514L od 2+022 do km 2+992 w m. Wojciechówka</t>
  </si>
  <si>
    <t>RFRD/G/19/2026</t>
  </si>
  <si>
    <t>Gmina Parczew</t>
  </si>
  <si>
    <t>Budowa drogi od km 0+000,00 do km 0+600,00 w m. Wierzbówka, przebudowa drogi gminnej nr 103857L od km 0+000,00 do km 0+226,4 w m. Wierzbówka</t>
  </si>
  <si>
    <t>RFRD/G/132/2026</t>
  </si>
  <si>
    <t>Przebudowa drogi gminnej nr 101904L w miejscowości Biała od km 0+000 do km 0+754</t>
  </si>
  <si>
    <t>RFRD/G/150/2026</t>
  </si>
  <si>
    <t>Gmina Łaszczów</t>
  </si>
  <si>
    <t>Przebudowa drogi gminnej nr 111637L w miejscowości Muratyn</t>
  </si>
  <si>
    <t>02.2026 - 09.2026</t>
  </si>
  <si>
    <t>RFRD/G/169/2026</t>
  </si>
  <si>
    <t>Remont dróg gminnych nr 104656L ul. Różana i nr 112766L ul. Hiacyntowa w msc. Okszów</t>
  </si>
  <si>
    <t>RFRD/G/38/2026</t>
  </si>
  <si>
    <t>Gmina Dubienka</t>
  </si>
  <si>
    <t>Remont drogi gminnej nr 105002L Skryhiczyn - Józefów w ramach zadania: ,,Modernizacja drogi gminnej nr 105002L Skryhiczyn - Józefów"</t>
  </si>
  <si>
    <t>RFRD/G/220/2026</t>
  </si>
  <si>
    <t>Gmina Izbica</t>
  </si>
  <si>
    <t>Budowa dróg gminnych nr 109907L oraz 109908L w miejscowości Kryniczki</t>
  </si>
  <si>
    <t>RFRD/G/21/2026</t>
  </si>
  <si>
    <t>Gmina Gorzków</t>
  </si>
  <si>
    <t>Rozbudowa drogi gminnej Nr 109728L od km 0+020 do km 0+400 w m. Borów</t>
  </si>
  <si>
    <t>RFRD/G/232/2026</t>
  </si>
  <si>
    <t>Remont drogi gminnej nr 100078L w miejscowości Klonowica Mała</t>
  </si>
  <si>
    <t>RFRD/G/66/2026</t>
  </si>
  <si>
    <t>Budowa drogi gminnej nr 104294L - ul. Rzemieślniczej we Włodawie od km 0+000 do km 0+210</t>
  </si>
  <si>
    <t>RFRD/G/52/2026</t>
  </si>
  <si>
    <t>Przebudowa drogi gminnej od km 0+000,00 do km 0+127,00 w m. Suchowola</t>
  </si>
  <si>
    <t>RFRD/G/195/2026</t>
  </si>
  <si>
    <t>Przebudowa drogi gminnej nr 103335L od km 0+167,00 do km 1+166,00 w miejscowości Dębica-Kolonia</t>
  </si>
  <si>
    <t>RFRD/G/42/2026</t>
  </si>
  <si>
    <t>Gmina Łabunie</t>
  </si>
  <si>
    <t>Rozbudowa drogi gminnej nr 110386L w m. Wierzbie od km 0+002,5 do km 0+999,5</t>
  </si>
  <si>
    <t>RFRD/G/165/2026</t>
  </si>
  <si>
    <t>Przebudowa odcinka drogi gminnej nr 111514L od km 4+130 do km 5+120 w miejscowości Marysin</t>
  </si>
  <si>
    <t>RFRD/G/111/2026</t>
  </si>
  <si>
    <t>Przebudowa drogi gminnej nr 117687L w m. Korolówka Osada</t>
  </si>
  <si>
    <t>RFRD/G/157/2026</t>
  </si>
  <si>
    <t>Gmina Wilków</t>
  </si>
  <si>
    <t>Przebudowa drogi wewnętrznej - dz.ew. 412 na odcinku od km 0+000 do km 0+361 w msc. Majdany</t>
  </si>
  <si>
    <t>RFRD/G/213/2026</t>
  </si>
  <si>
    <t>Gmina Frampol</t>
  </si>
  <si>
    <t>Przebudowa drogi gminnej nr 113363L ul. Graniczna w m. Frampol - Etap II od km 0+935,50 do km 1+232,65</t>
  </si>
  <si>
    <t>RFRD/G/212/2026</t>
  </si>
  <si>
    <t>Budowa drogi gminnej w m Rzeczyce od km 0+000 do km 0+121</t>
  </si>
  <si>
    <t>RFRD/G/94/2026</t>
  </si>
  <si>
    <t>Przebudowa drogi gminnej nr 110326L ul. Polna w Szczebrzeszynie</t>
  </si>
  <si>
    <t>RFRD/G/198/2026</t>
  </si>
  <si>
    <t>Gmina Wąwolnica</t>
  </si>
  <si>
    <t>Budowa drogi gminnej nr 107849L na odcinku od km 0+014 do km 0+772 w miejscowości Kębło</t>
  </si>
  <si>
    <t>RFRD/G/199/2026</t>
  </si>
  <si>
    <t>Gmina Aleksandrów</t>
  </si>
  <si>
    <t>Przebudowa drogi gminnej w m. Podlas</t>
  </si>
  <si>
    <t>RFRD/G/147/2026</t>
  </si>
  <si>
    <t>Budowa drogi gminnej Nr 109875L od km 2+504 do km 2+854 w miejscowości Płonka Poleśna</t>
  </si>
  <si>
    <t>RFRD/G/98/2026</t>
  </si>
  <si>
    <t>Przebudowa drogi gminnej nr 107602L ul. PCK od km 0+013 do km 0+210 w Puławach</t>
  </si>
  <si>
    <t>RFRD/G/227/2026</t>
  </si>
  <si>
    <t>Remont drogi gminnej nr 107510L od km 0+071,00 do km 1+280,00 w miejscowości Janów</t>
  </si>
  <si>
    <t>RFRD/G/45/2026</t>
  </si>
  <si>
    <t>Remont drogi gminnej nr 111212L od km 1+135 do km 2+100 w miejscowości Zosin</t>
  </si>
  <si>
    <t>02.2026 - 06.2026</t>
  </si>
  <si>
    <t>RFRD/G/197/2026</t>
  </si>
  <si>
    <t xml:space="preserve">Gmina Kraśnik </t>
  </si>
  <si>
    <t>Budowa drogi gminnej nr 108370L ul. Głębokiej w m. Podlesie</t>
  </si>
  <si>
    <t>04.2026 - 08.2026</t>
  </si>
  <si>
    <t>RFRD/G/178/2026</t>
  </si>
  <si>
    <t>Gmina Wojciechów</t>
  </si>
  <si>
    <t>Przebudowa drogi gminnej nr 106904L w miejscowości Szczuczki o dł. 500 mb</t>
  </si>
  <si>
    <t>RFRD/G/103/2026</t>
  </si>
  <si>
    <t>Przebudowa drogi gminnej nr 108232L w miejscowości Opole Lubelskie ul. Zagrody etap II od km 0+665,89 do km 0+894,11</t>
  </si>
  <si>
    <t>RFRD/G/36/2026</t>
  </si>
  <si>
    <t>Gmina Wojsławice</t>
  </si>
  <si>
    <t>Remont drogi gminnej nr 105029L na odcinku od km 1+400 do km 2+475 w m. Rozięcin i Nowy Majdan gm. Wojsławice</t>
  </si>
  <si>
    <t>RFRD/G/177/2026</t>
  </si>
  <si>
    <t xml:space="preserve">Budowa drogi gminnej nr 106910L w miejscowości Stary Gaj o dł. 496 mb </t>
  </si>
  <si>
    <t>RFRD/G/18/2026</t>
  </si>
  <si>
    <t>Przebudowa drogi gminnej nr 116543L od km 0+000,00 do km 0+136,50 w miejscowości Sitno</t>
  </si>
  <si>
    <t xml:space="preserve"> RFRD/G/108/2025 </t>
  </si>
  <si>
    <r>
      <t>Dofinansowanie przyznane w naborze</t>
    </r>
    <r>
      <rPr>
        <b/>
        <sz val="10"/>
        <rFont val="Arial"/>
        <family val="2"/>
        <charset val="238"/>
      </rPr>
      <t>:</t>
    </r>
    <r>
      <rPr>
        <sz val="10"/>
        <rFont val="Arial"/>
        <family val="2"/>
        <charset val="238"/>
      </rPr>
      <t xml:space="preserve"> </t>
    </r>
    <r>
      <rPr>
        <sz val="10"/>
        <color rgb="FFFF0000"/>
        <rFont val="Arial"/>
        <family val="2"/>
        <charset val="238"/>
      </rPr>
      <t>2026</t>
    </r>
  </si>
  <si>
    <r>
      <t xml:space="preserve">Województwo: </t>
    </r>
    <r>
      <rPr>
        <sz val="10"/>
        <color rgb="FFFF0000"/>
        <rFont val="Arial"/>
        <family val="2"/>
        <charset val="238"/>
      </rPr>
      <t>LUBELSKIE</t>
    </r>
  </si>
  <si>
    <t>Przebudowa drogi gminnej nr 105657L - ul. Turystycznej w Świdniku wraz z infrastrukturą towarzyszącą</t>
  </si>
  <si>
    <t xml:space="preserve"> RFRD/G/122/2025</t>
  </si>
  <si>
    <t>0614063</t>
  </si>
  <si>
    <t>0614103</t>
  </si>
  <si>
    <t>miasto na prawach powiatu Biała Podlaska</t>
  </si>
  <si>
    <t>miasto na prawach powiatu Chełm</t>
  </si>
  <si>
    <t>27*</t>
  </si>
  <si>
    <t>125*</t>
  </si>
  <si>
    <t>Donald Tusk
/dokument podpisany elektronicznie/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</si>
</sst>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z_ł_-;\-* #,##0.00\ _z_ł_-;_-* &quot;-&quot;??\ _z_ł_-;_-@_-"/>
    <numFmt numFmtId="164" formatCode="0.0000"/>
    <numFmt numFmtId="165" formatCode="#,##0.00\ &quot;zł&quot;"/>
    <numFmt numFmtId="166" formatCode="#,##0.000"/>
    <numFmt numFmtId="167" formatCode="0.000"/>
    <numFmt numFmtId="168" formatCode="0.0%"/>
  </numFmts>
  <fonts count="27" x14ac:knownFonts="1">
    <font>
      <sz val="11"/>
      <color theme="1"/>
      <name val="Calibri"/>
      <family val="2"/>
      <charset val="238"/>
      <scheme val="minor"/>
    </font>
    <font>
      <b/>
      <vertAlign val="superscript"/>
      <sz val="8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4"/>
      <name val="Arial"/>
      <family val="2"/>
      <charset val="238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theme="9"/>
      <name val="Arial"/>
      <family val="2"/>
      <charset val="238"/>
    </font>
    <font>
      <b/>
      <sz val="10"/>
      <color theme="4" tint="-0.499984740745262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5"/>
      <name val="Arial"/>
      <family val="2"/>
      <charset val="238"/>
    </font>
    <font>
      <sz val="10"/>
      <color theme="5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9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429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wrapText="1"/>
    </xf>
    <xf numFmtId="0" fontId="11" fillId="0" borderId="0" xfId="0" applyFont="1"/>
    <xf numFmtId="0" fontId="5" fillId="0" borderId="0" xfId="0" applyFont="1" applyAlignment="1">
      <alignment vertical="center"/>
    </xf>
    <xf numFmtId="0" fontId="12" fillId="0" borderId="0" xfId="0" applyFont="1"/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4" fillId="0" borderId="21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16" fillId="0" borderId="2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/>
    <xf numFmtId="0" fontId="4" fillId="0" borderId="2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31" xfId="0" applyFont="1" applyFill="1" applyBorder="1" applyAlignment="1">
      <alignment vertical="center"/>
    </xf>
    <xf numFmtId="0" fontId="14" fillId="0" borderId="32" xfId="0" applyNumberFormat="1" applyFont="1" applyFill="1" applyBorder="1" applyAlignment="1">
      <alignment vertical="center"/>
    </xf>
    <xf numFmtId="165" fontId="14" fillId="0" borderId="33" xfId="0" applyNumberFormat="1" applyFont="1" applyFill="1" applyBorder="1" applyAlignment="1">
      <alignment vertical="center"/>
    </xf>
    <xf numFmtId="165" fontId="14" fillId="5" borderId="35" xfId="0" applyNumberFormat="1" applyFont="1" applyFill="1" applyBorder="1" applyAlignment="1">
      <alignment vertical="center"/>
    </xf>
    <xf numFmtId="165" fontId="14" fillId="0" borderId="32" xfId="0" applyNumberFormat="1" applyFont="1" applyFill="1" applyBorder="1" applyAlignment="1">
      <alignment vertical="center"/>
    </xf>
    <xf numFmtId="165" fontId="14" fillId="0" borderId="36" xfId="0" applyNumberFormat="1" applyFont="1" applyFill="1" applyBorder="1" applyAlignment="1">
      <alignment vertical="center"/>
    </xf>
    <xf numFmtId="4" fontId="12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/>
    <xf numFmtId="4" fontId="5" fillId="0" borderId="0" xfId="0" applyNumberFormat="1" applyFont="1" applyBorder="1" applyAlignment="1"/>
    <xf numFmtId="0" fontId="5" fillId="0" borderId="0" xfId="0" applyFont="1" applyBorder="1"/>
    <xf numFmtId="0" fontId="17" fillId="0" borderId="37" xfId="0" applyFont="1" applyFill="1" applyBorder="1" applyAlignment="1">
      <alignment horizontal="left" vertical="center" wrapText="1" indent="2"/>
    </xf>
    <xf numFmtId="0" fontId="17" fillId="2" borderId="3" xfId="0" applyNumberFormat="1" applyFont="1" applyFill="1" applyBorder="1" applyAlignment="1">
      <alignment vertical="center"/>
    </xf>
    <xf numFmtId="165" fontId="17" fillId="2" borderId="1" xfId="0" applyNumberFormat="1" applyFont="1" applyFill="1" applyBorder="1" applyAlignment="1">
      <alignment vertical="center"/>
    </xf>
    <xf numFmtId="165" fontId="17" fillId="5" borderId="23" xfId="0" applyNumberFormat="1" applyFont="1" applyFill="1" applyBorder="1" applyAlignment="1">
      <alignment vertical="center"/>
    </xf>
    <xf numFmtId="165" fontId="17" fillId="2" borderId="3" xfId="0" applyNumberFormat="1" applyFont="1" applyFill="1" applyBorder="1" applyAlignment="1">
      <alignment vertical="center"/>
    </xf>
    <xf numFmtId="165" fontId="17" fillId="2" borderId="38" xfId="0" applyNumberFormat="1" applyFont="1" applyFill="1" applyBorder="1" applyAlignment="1">
      <alignment vertical="center"/>
    </xf>
    <xf numFmtId="0" fontId="14" fillId="0" borderId="37" xfId="0" applyFont="1" applyFill="1" applyBorder="1" applyAlignment="1">
      <alignment horizontal="left" vertical="center" indent="2"/>
    </xf>
    <xf numFmtId="0" fontId="14" fillId="2" borderId="3" xfId="0" applyNumberFormat="1" applyFont="1" applyFill="1" applyBorder="1" applyAlignment="1">
      <alignment vertical="center"/>
    </xf>
    <xf numFmtId="165" fontId="14" fillId="2" borderId="1" xfId="0" applyNumberFormat="1" applyFont="1" applyFill="1" applyBorder="1" applyAlignment="1">
      <alignment vertical="center"/>
    </xf>
    <xf numFmtId="165" fontId="14" fillId="5" borderId="23" xfId="0" applyNumberFormat="1" applyFont="1" applyFill="1" applyBorder="1" applyAlignment="1">
      <alignment vertical="center"/>
    </xf>
    <xf numFmtId="165" fontId="14" fillId="2" borderId="3" xfId="0" applyNumberFormat="1" applyFont="1" applyFill="1" applyBorder="1" applyAlignment="1">
      <alignment vertical="center"/>
    </xf>
    <xf numFmtId="165" fontId="14" fillId="2" borderId="38" xfId="0" applyNumberFormat="1" applyFont="1" applyFill="1" applyBorder="1" applyAlignment="1">
      <alignment vertical="center"/>
    </xf>
    <xf numFmtId="0" fontId="17" fillId="0" borderId="39" xfId="0" applyFont="1" applyFill="1" applyBorder="1" applyAlignment="1">
      <alignment horizontal="left" vertical="center" indent="2"/>
    </xf>
    <xf numFmtId="0" fontId="17" fillId="2" borderId="40" xfId="0" applyNumberFormat="1" applyFont="1" applyFill="1" applyBorder="1" applyAlignment="1">
      <alignment vertical="center"/>
    </xf>
    <xf numFmtId="165" fontId="17" fillId="2" borderId="41" xfId="0" applyNumberFormat="1" applyFont="1" applyFill="1" applyBorder="1" applyAlignment="1">
      <alignment vertical="center"/>
    </xf>
    <xf numFmtId="165" fontId="17" fillId="5" borderId="43" xfId="0" applyNumberFormat="1" applyFont="1" applyFill="1" applyBorder="1" applyAlignment="1">
      <alignment vertical="center"/>
    </xf>
    <xf numFmtId="165" fontId="17" fillId="2" borderId="40" xfId="0" applyNumberFormat="1" applyFont="1" applyFill="1" applyBorder="1" applyAlignment="1">
      <alignment vertical="center"/>
    </xf>
    <xf numFmtId="165" fontId="17" fillId="2" borderId="44" xfId="0" applyNumberFormat="1" applyFont="1" applyFill="1" applyBorder="1" applyAlignment="1">
      <alignment vertical="center"/>
    </xf>
    <xf numFmtId="165" fontId="14" fillId="0" borderId="34" xfId="0" applyNumberFormat="1" applyFont="1" applyFill="1" applyBorder="1" applyAlignment="1">
      <alignment vertical="center"/>
    </xf>
    <xf numFmtId="165" fontId="14" fillId="2" borderId="32" xfId="0" applyNumberFormat="1" applyFont="1" applyFill="1" applyBorder="1" applyAlignment="1">
      <alignment vertical="center"/>
    </xf>
    <xf numFmtId="165" fontId="14" fillId="2" borderId="33" xfId="0" applyNumberFormat="1" applyFont="1" applyFill="1" applyBorder="1" applyAlignment="1">
      <alignment vertical="center"/>
    </xf>
    <xf numFmtId="165" fontId="14" fillId="2" borderId="36" xfId="0" applyNumberFormat="1" applyFont="1" applyFill="1" applyBorder="1" applyAlignment="1">
      <alignment vertical="center"/>
    </xf>
    <xf numFmtId="165" fontId="17" fillId="2" borderId="2" xfId="0" applyNumberFormat="1" applyFont="1" applyFill="1" applyBorder="1" applyAlignment="1">
      <alignment vertical="center"/>
    </xf>
    <xf numFmtId="165" fontId="14" fillId="2" borderId="2" xfId="0" applyNumberFormat="1" applyFont="1" applyFill="1" applyBorder="1" applyAlignment="1">
      <alignment vertical="center"/>
    </xf>
    <xf numFmtId="165" fontId="17" fillId="2" borderId="42" xfId="0" applyNumberFormat="1" applyFont="1" applyFill="1" applyBorder="1" applyAlignment="1">
      <alignment vertical="center"/>
    </xf>
    <xf numFmtId="0" fontId="18" fillId="3" borderId="31" xfId="0" applyFont="1" applyFill="1" applyBorder="1" applyAlignment="1">
      <alignment vertical="center"/>
    </xf>
    <xf numFmtId="0" fontId="18" fillId="3" borderId="32" xfId="0" applyNumberFormat="1" applyFont="1" applyFill="1" applyBorder="1" applyAlignment="1">
      <alignment vertical="center"/>
    </xf>
    <xf numFmtId="165" fontId="18" fillId="3" borderId="33" xfId="0" applyNumberFormat="1" applyFont="1" applyFill="1" applyBorder="1" applyAlignment="1">
      <alignment vertical="center"/>
    </xf>
    <xf numFmtId="165" fontId="18" fillId="3" borderId="34" xfId="0" applyNumberFormat="1" applyFont="1" applyFill="1" applyBorder="1" applyAlignment="1">
      <alignment vertical="center"/>
    </xf>
    <xf numFmtId="165" fontId="18" fillId="5" borderId="35" xfId="0" applyNumberFormat="1" applyFont="1" applyFill="1" applyBorder="1" applyAlignment="1">
      <alignment vertical="center"/>
    </xf>
    <xf numFmtId="165" fontId="18" fillId="3" borderId="32" xfId="0" applyNumberFormat="1" applyFont="1" applyFill="1" applyBorder="1" applyAlignment="1">
      <alignment vertical="center"/>
    </xf>
    <xf numFmtId="165" fontId="18" fillId="3" borderId="36" xfId="0" applyNumberFormat="1" applyFont="1" applyFill="1" applyBorder="1" applyAlignment="1">
      <alignment vertical="center"/>
    </xf>
    <xf numFmtId="4" fontId="4" fillId="0" borderId="0" xfId="0" applyNumberFormat="1" applyFont="1" applyFill="1" applyBorder="1" applyAlignment="1"/>
    <xf numFmtId="4" fontId="4" fillId="0" borderId="0" xfId="0" applyNumberFormat="1" applyFont="1" applyBorder="1" applyAlignment="1"/>
    <xf numFmtId="0" fontId="16" fillId="0" borderId="0" xfId="0" applyFont="1"/>
    <xf numFmtId="0" fontId="17" fillId="3" borderId="37" xfId="0" applyFont="1" applyFill="1" applyBorder="1" applyAlignment="1">
      <alignment horizontal="left" vertical="center" wrapText="1" indent="2"/>
    </xf>
    <xf numFmtId="0" fontId="17" fillId="3" borderId="3" xfId="0" applyNumberFormat="1" applyFont="1" applyFill="1" applyBorder="1" applyAlignment="1">
      <alignment vertical="center"/>
    </xf>
    <xf numFmtId="165" fontId="17" fillId="3" borderId="1" xfId="0" applyNumberFormat="1" applyFont="1" applyFill="1" applyBorder="1" applyAlignment="1">
      <alignment vertical="center"/>
    </xf>
    <xf numFmtId="165" fontId="17" fillId="3" borderId="2" xfId="0" applyNumberFormat="1" applyFont="1" applyFill="1" applyBorder="1" applyAlignment="1">
      <alignment vertical="center"/>
    </xf>
    <xf numFmtId="165" fontId="17" fillId="3" borderId="3" xfId="0" applyNumberFormat="1" applyFont="1" applyFill="1" applyBorder="1" applyAlignment="1">
      <alignment vertical="center"/>
    </xf>
    <xf numFmtId="165" fontId="17" fillId="3" borderId="38" xfId="0" applyNumberFormat="1" applyFont="1" applyFill="1" applyBorder="1" applyAlignment="1">
      <alignment vertical="center"/>
    </xf>
    <xf numFmtId="0" fontId="14" fillId="3" borderId="37" xfId="0" applyFont="1" applyFill="1" applyBorder="1" applyAlignment="1">
      <alignment horizontal="left" vertical="center" indent="2"/>
    </xf>
    <xf numFmtId="0" fontId="14" fillId="3" borderId="3" xfId="0" applyNumberFormat="1" applyFont="1" applyFill="1" applyBorder="1" applyAlignment="1">
      <alignment vertical="center"/>
    </xf>
    <xf numFmtId="165" fontId="14" fillId="3" borderId="1" xfId="0" applyNumberFormat="1" applyFont="1" applyFill="1" applyBorder="1" applyAlignment="1">
      <alignment vertical="center"/>
    </xf>
    <xf numFmtId="165" fontId="14" fillId="3" borderId="2" xfId="0" applyNumberFormat="1" applyFont="1" applyFill="1" applyBorder="1" applyAlignment="1">
      <alignment vertical="center"/>
    </xf>
    <xf numFmtId="165" fontId="14" fillId="3" borderId="3" xfId="0" applyNumberFormat="1" applyFont="1" applyFill="1" applyBorder="1" applyAlignment="1">
      <alignment vertical="center"/>
    </xf>
    <xf numFmtId="165" fontId="14" fillId="3" borderId="38" xfId="0" applyNumberFormat="1" applyFont="1" applyFill="1" applyBorder="1" applyAlignment="1">
      <alignment vertical="center"/>
    </xf>
    <xf numFmtId="0" fontId="17" fillId="3" borderId="39" xfId="0" applyFont="1" applyFill="1" applyBorder="1" applyAlignment="1">
      <alignment horizontal="left" vertical="center" indent="2"/>
    </xf>
    <xf numFmtId="0" fontId="17" fillId="3" borderId="40" xfId="0" applyNumberFormat="1" applyFont="1" applyFill="1" applyBorder="1" applyAlignment="1">
      <alignment vertical="center"/>
    </xf>
    <xf numFmtId="165" fontId="17" fillId="3" borderId="41" xfId="0" applyNumberFormat="1" applyFont="1" applyFill="1" applyBorder="1" applyAlignment="1">
      <alignment vertical="center"/>
    </xf>
    <xf numFmtId="165" fontId="17" fillId="3" borderId="42" xfId="0" applyNumberFormat="1" applyFont="1" applyFill="1" applyBorder="1" applyAlignment="1">
      <alignment vertical="center"/>
    </xf>
    <xf numFmtId="165" fontId="17" fillId="3" borderId="40" xfId="0" applyNumberFormat="1" applyFont="1" applyFill="1" applyBorder="1" applyAlignment="1">
      <alignment vertical="center"/>
    </xf>
    <xf numFmtId="165" fontId="17" fillId="3" borderId="44" xfId="0" applyNumberFormat="1" applyFont="1" applyFill="1" applyBorder="1" applyAlignment="1">
      <alignment vertical="center"/>
    </xf>
    <xf numFmtId="4" fontId="4" fillId="0" borderId="0" xfId="0" applyNumberFormat="1" applyFont="1" applyFill="1" applyBorder="1" applyAlignment="1">
      <alignment vertical="top"/>
    </xf>
    <xf numFmtId="4" fontId="4" fillId="0" borderId="0" xfId="0" applyNumberFormat="1" applyFont="1" applyBorder="1" applyAlignment="1">
      <alignment vertical="top"/>
    </xf>
    <xf numFmtId="0" fontId="19" fillId="4" borderId="28" xfId="0" applyFont="1" applyFill="1" applyBorder="1" applyAlignment="1">
      <alignment vertical="center"/>
    </xf>
    <xf numFmtId="0" fontId="19" fillId="4" borderId="29" xfId="0" applyNumberFormat="1" applyFont="1" applyFill="1" applyBorder="1" applyAlignment="1">
      <alignment vertical="center"/>
    </xf>
    <xf numFmtId="165" fontId="19" fillId="4" borderId="5" xfId="0" applyNumberFormat="1" applyFont="1" applyFill="1" applyBorder="1" applyAlignment="1">
      <alignment vertical="center"/>
    </xf>
    <xf numFmtId="165" fontId="19" fillId="4" borderId="8" xfId="0" applyNumberFormat="1" applyFont="1" applyFill="1" applyBorder="1" applyAlignment="1">
      <alignment vertical="center"/>
    </xf>
    <xf numFmtId="165" fontId="19" fillId="5" borderId="28" xfId="0" applyNumberFormat="1" applyFont="1" applyFill="1" applyBorder="1" applyAlignment="1">
      <alignment vertical="center"/>
    </xf>
    <xf numFmtId="165" fontId="19" fillId="4" borderId="29" xfId="0" applyNumberFormat="1" applyFont="1" applyFill="1" applyBorder="1" applyAlignment="1">
      <alignment vertical="center"/>
    </xf>
    <xf numFmtId="165" fontId="19" fillId="4" borderId="30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4" fillId="4" borderId="23" xfId="0" applyFont="1" applyFill="1" applyBorder="1" applyAlignment="1">
      <alignment horizontal="left" vertical="center" indent="2"/>
    </xf>
    <xf numFmtId="0" fontId="14" fillId="4" borderId="3" xfId="0" applyNumberFormat="1" applyFont="1" applyFill="1" applyBorder="1" applyAlignment="1">
      <alignment vertical="center"/>
    </xf>
    <xf numFmtId="165" fontId="14" fillId="4" borderId="1" xfId="0" applyNumberFormat="1" applyFont="1" applyFill="1" applyBorder="1" applyAlignment="1">
      <alignment vertical="center"/>
    </xf>
    <xf numFmtId="165" fontId="14" fillId="4" borderId="2" xfId="0" applyNumberFormat="1" applyFont="1" applyFill="1" applyBorder="1" applyAlignment="1">
      <alignment vertical="center"/>
    </xf>
    <xf numFmtId="165" fontId="14" fillId="4" borderId="3" xfId="0" applyNumberFormat="1" applyFont="1" applyFill="1" applyBorder="1" applyAlignment="1">
      <alignment vertical="center"/>
    </xf>
    <xf numFmtId="165" fontId="14" fillId="4" borderId="22" xfId="0" applyNumberFormat="1" applyFont="1" applyFill="1" applyBorder="1" applyAlignment="1">
      <alignment vertical="center"/>
    </xf>
    <xf numFmtId="0" fontId="17" fillId="4" borderId="25" xfId="0" applyFont="1" applyFill="1" applyBorder="1" applyAlignment="1">
      <alignment horizontal="left" vertical="center" indent="2"/>
    </xf>
    <xf numFmtId="0" fontId="17" fillId="4" borderId="26" xfId="0" applyNumberFormat="1" applyFont="1" applyFill="1" applyBorder="1" applyAlignment="1">
      <alignment vertical="center"/>
    </xf>
    <xf numFmtId="165" fontId="17" fillId="4" borderId="4" xfId="0" applyNumberFormat="1" applyFont="1" applyFill="1" applyBorder="1" applyAlignment="1">
      <alignment vertical="center"/>
    </xf>
    <xf numFmtId="165" fontId="17" fillId="4" borderId="7" xfId="0" applyNumberFormat="1" applyFont="1" applyFill="1" applyBorder="1" applyAlignment="1">
      <alignment vertical="center"/>
    </xf>
    <xf numFmtId="165" fontId="17" fillId="5" borderId="25" xfId="0" applyNumberFormat="1" applyFont="1" applyFill="1" applyBorder="1" applyAlignment="1">
      <alignment vertical="center"/>
    </xf>
    <xf numFmtId="165" fontId="17" fillId="4" borderId="26" xfId="0" applyNumberFormat="1" applyFont="1" applyFill="1" applyBorder="1" applyAlignment="1">
      <alignment vertical="center"/>
    </xf>
    <xf numFmtId="165" fontId="17" fillId="4" borderId="27" xfId="0" applyNumberFormat="1" applyFont="1" applyFill="1" applyBorder="1" applyAlignment="1">
      <alignment vertical="center"/>
    </xf>
    <xf numFmtId="0" fontId="14" fillId="6" borderId="31" xfId="0" applyFont="1" applyFill="1" applyBorder="1" applyAlignment="1">
      <alignment vertical="center"/>
    </xf>
    <xf numFmtId="0" fontId="6" fillId="6" borderId="32" xfId="0" applyNumberFormat="1" applyFont="1" applyFill="1" applyBorder="1" applyAlignment="1">
      <alignment vertical="center"/>
    </xf>
    <xf numFmtId="165" fontId="6" fillId="6" borderId="33" xfId="0" applyNumberFormat="1" applyFont="1" applyFill="1" applyBorder="1" applyAlignment="1">
      <alignment vertical="center"/>
    </xf>
    <xf numFmtId="165" fontId="6" fillId="6" borderId="34" xfId="0" applyNumberFormat="1" applyFont="1" applyFill="1" applyBorder="1" applyAlignment="1">
      <alignment vertical="center"/>
    </xf>
    <xf numFmtId="165" fontId="6" fillId="5" borderId="35" xfId="0" applyNumberFormat="1" applyFont="1" applyFill="1" applyBorder="1" applyAlignment="1">
      <alignment vertical="center"/>
    </xf>
    <xf numFmtId="165" fontId="6" fillId="6" borderId="32" xfId="0" applyNumberFormat="1" applyFont="1" applyFill="1" applyBorder="1" applyAlignment="1">
      <alignment vertical="center"/>
    </xf>
    <xf numFmtId="165" fontId="6" fillId="6" borderId="36" xfId="0" applyNumberFormat="1" applyFont="1" applyFill="1" applyBorder="1" applyAlignment="1">
      <alignment vertical="center"/>
    </xf>
    <xf numFmtId="0" fontId="17" fillId="6" borderId="37" xfId="0" applyFont="1" applyFill="1" applyBorder="1" applyAlignment="1">
      <alignment horizontal="left" vertical="center" wrapText="1" indent="2"/>
    </xf>
    <xf numFmtId="0" fontId="17" fillId="6" borderId="29" xfId="0" applyNumberFormat="1" applyFont="1" applyFill="1" applyBorder="1" applyAlignment="1">
      <alignment vertical="center"/>
    </xf>
    <xf numFmtId="165" fontId="17" fillId="6" borderId="1" xfId="0" applyNumberFormat="1" applyFont="1" applyFill="1" applyBorder="1" applyAlignment="1">
      <alignment vertical="center"/>
    </xf>
    <xf numFmtId="165" fontId="17" fillId="6" borderId="2" xfId="0" applyNumberFormat="1" applyFont="1" applyFill="1" applyBorder="1" applyAlignment="1">
      <alignment vertical="center"/>
    </xf>
    <xf numFmtId="165" fontId="17" fillId="6" borderId="3" xfId="0" applyNumberFormat="1" applyFont="1" applyFill="1" applyBorder="1" applyAlignment="1">
      <alignment vertical="center"/>
    </xf>
    <xf numFmtId="165" fontId="17" fillId="6" borderId="38" xfId="0" applyNumberFormat="1" applyFont="1" applyFill="1" applyBorder="1" applyAlignment="1">
      <alignment vertical="center"/>
    </xf>
    <xf numFmtId="0" fontId="14" fillId="6" borderId="37" xfId="0" applyFont="1" applyFill="1" applyBorder="1" applyAlignment="1">
      <alignment horizontal="left" vertical="center" indent="2"/>
    </xf>
    <xf numFmtId="0" fontId="6" fillId="6" borderId="3" xfId="0" applyNumberFormat="1" applyFont="1" applyFill="1" applyBorder="1" applyAlignment="1">
      <alignment vertical="center"/>
    </xf>
    <xf numFmtId="165" fontId="6" fillId="6" borderId="1" xfId="0" applyNumberFormat="1" applyFont="1" applyFill="1" applyBorder="1" applyAlignment="1">
      <alignment vertical="center"/>
    </xf>
    <xf numFmtId="165" fontId="6" fillId="6" borderId="2" xfId="0" applyNumberFormat="1" applyFont="1" applyFill="1" applyBorder="1" applyAlignment="1">
      <alignment vertical="center"/>
    </xf>
    <xf numFmtId="165" fontId="6" fillId="5" borderId="23" xfId="0" applyNumberFormat="1" applyFont="1" applyFill="1" applyBorder="1" applyAlignment="1">
      <alignment vertical="center"/>
    </xf>
    <xf numFmtId="165" fontId="6" fillId="6" borderId="3" xfId="0" applyNumberFormat="1" applyFont="1" applyFill="1" applyBorder="1" applyAlignment="1">
      <alignment vertical="center"/>
    </xf>
    <xf numFmtId="165" fontId="6" fillId="6" borderId="38" xfId="0" applyNumberFormat="1" applyFont="1" applyFill="1" applyBorder="1" applyAlignment="1">
      <alignment vertical="center"/>
    </xf>
    <xf numFmtId="0" fontId="17" fillId="6" borderId="39" xfId="0" applyFont="1" applyFill="1" applyBorder="1" applyAlignment="1">
      <alignment horizontal="left" vertical="center" indent="2"/>
    </xf>
    <xf numFmtId="0" fontId="17" fillId="6" borderId="40" xfId="0" applyNumberFormat="1" applyFont="1" applyFill="1" applyBorder="1" applyAlignment="1">
      <alignment vertical="center"/>
    </xf>
    <xf numFmtId="165" fontId="17" fillId="6" borderId="41" xfId="0" applyNumberFormat="1" applyFont="1" applyFill="1" applyBorder="1" applyAlignment="1">
      <alignment vertical="center"/>
    </xf>
    <xf numFmtId="165" fontId="17" fillId="6" borderId="42" xfId="0" applyNumberFormat="1" applyFont="1" applyFill="1" applyBorder="1" applyAlignment="1">
      <alignment vertical="center"/>
    </xf>
    <xf numFmtId="165" fontId="17" fillId="6" borderId="40" xfId="0" applyNumberFormat="1" applyFont="1" applyFill="1" applyBorder="1" applyAlignment="1">
      <alignment vertical="center"/>
    </xf>
    <xf numFmtId="165" fontId="17" fillId="6" borderId="44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167" fontId="15" fillId="2" borderId="1" xfId="0" applyNumberFormat="1" applyFont="1" applyFill="1" applyBorder="1" applyAlignment="1">
      <alignment horizontal="center" vertical="center" wrapText="1"/>
    </xf>
    <xf numFmtId="4" fontId="15" fillId="2" borderId="2" xfId="0" applyNumberFormat="1" applyFont="1" applyFill="1" applyBorder="1" applyAlignment="1">
      <alignment horizontal="right" vertical="center" wrapText="1"/>
    </xf>
    <xf numFmtId="4" fontId="15" fillId="2" borderId="2" xfId="0" applyNumberFormat="1" applyFont="1" applyFill="1" applyBorder="1" applyAlignment="1">
      <alignment vertical="center"/>
    </xf>
    <xf numFmtId="4" fontId="15" fillId="2" borderId="1" xfId="0" applyNumberFormat="1" applyFont="1" applyFill="1" applyBorder="1" applyAlignment="1">
      <alignment vertical="center" wrapText="1"/>
    </xf>
    <xf numFmtId="9" fontId="15" fillId="2" borderId="1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right" vertical="center" wrapText="1"/>
    </xf>
    <xf numFmtId="0" fontId="15" fillId="0" borderId="8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49" fontId="15" fillId="0" borderId="5" xfId="0" quotePrefix="1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66" fontId="15" fillId="0" borderId="1" xfId="0" applyNumberFormat="1" applyFont="1" applyFill="1" applyBorder="1" applyAlignment="1">
      <alignment horizontal="center" vertical="center"/>
    </xf>
    <xf numFmtId="4" fontId="17" fillId="0" borderId="2" xfId="0" applyNumberFormat="1" applyFont="1" applyFill="1" applyBorder="1" applyAlignment="1">
      <alignment vertical="center"/>
    </xf>
    <xf numFmtId="4" fontId="17" fillId="0" borderId="1" xfId="0" applyNumberFormat="1" applyFont="1" applyFill="1" applyBorder="1" applyAlignment="1">
      <alignment vertical="center" wrapText="1"/>
    </xf>
    <xf numFmtId="9" fontId="15" fillId="0" borderId="1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4" fontId="15" fillId="0" borderId="1" xfId="0" applyNumberFormat="1" applyFont="1" applyFill="1" applyBorder="1" applyAlignment="1">
      <alignment vertical="center" wrapText="1"/>
    </xf>
    <xf numFmtId="0" fontId="15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13" fillId="0" borderId="5" xfId="0" quotePrefix="1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6" fontId="13" fillId="0" borderId="1" xfId="0" applyNumberFormat="1" applyFont="1" applyFill="1" applyBorder="1" applyAlignment="1">
      <alignment horizontal="center" vertical="center"/>
    </xf>
    <xf numFmtId="4" fontId="14" fillId="0" borderId="2" xfId="0" applyNumberFormat="1" applyFont="1" applyFill="1" applyBorder="1" applyAlignment="1">
      <alignment vertical="center"/>
    </xf>
    <xf numFmtId="4" fontId="14" fillId="0" borderId="1" xfId="0" applyNumberFormat="1" applyFont="1" applyFill="1" applyBorder="1" applyAlignment="1">
      <alignment vertical="center" wrapText="1"/>
    </xf>
    <xf numFmtId="9" fontId="13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4" fontId="13" fillId="0" borderId="1" xfId="0" applyNumberFormat="1" applyFont="1" applyFill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1" xfId="0" quotePrefix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" xfId="0" quotePrefix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 wrapText="1"/>
    </xf>
    <xf numFmtId="49" fontId="15" fillId="0" borderId="4" xfId="0" quotePrefix="1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49" fontId="22" fillId="0" borderId="4" xfId="0" applyNumberFormat="1" applyFont="1" applyBorder="1" applyAlignment="1">
      <alignment horizontal="center" vertical="center" wrapText="1"/>
    </xf>
    <xf numFmtId="49" fontId="22" fillId="0" borderId="4" xfId="0" quotePrefix="1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66" fontId="22" fillId="0" borderId="1" xfId="0" applyNumberFormat="1" applyFont="1" applyFill="1" applyBorder="1" applyAlignment="1">
      <alignment horizontal="center" vertical="center"/>
    </xf>
    <xf numFmtId="4" fontId="21" fillId="0" borderId="2" xfId="0" applyNumberFormat="1" applyFont="1" applyFill="1" applyBorder="1" applyAlignment="1">
      <alignment vertical="center"/>
    </xf>
    <xf numFmtId="4" fontId="21" fillId="0" borderId="1" xfId="0" applyNumberFormat="1" applyFont="1" applyFill="1" applyBorder="1" applyAlignment="1">
      <alignment vertical="center" wrapText="1"/>
    </xf>
    <xf numFmtId="9" fontId="22" fillId="0" borderId="1" xfId="0" applyNumberFormat="1" applyFont="1" applyBorder="1" applyAlignment="1">
      <alignment horizontal="center" vertical="center"/>
    </xf>
    <xf numFmtId="0" fontId="21" fillId="0" borderId="1" xfId="0" applyFont="1" applyFill="1" applyBorder="1" applyAlignment="1">
      <alignment vertical="center" wrapText="1"/>
    </xf>
    <xf numFmtId="4" fontId="22" fillId="0" borderId="1" xfId="0" applyNumberFormat="1" applyFont="1" applyFill="1" applyBorder="1" applyAlignment="1">
      <alignment vertical="center" wrapText="1"/>
    </xf>
    <xf numFmtId="0" fontId="22" fillId="0" borderId="0" xfId="0" applyFont="1"/>
    <xf numFmtId="166" fontId="14" fillId="2" borderId="1" xfId="0" applyNumberFormat="1" applyFont="1" applyFill="1" applyBorder="1" applyAlignment="1">
      <alignment horizontal="center" vertical="center"/>
    </xf>
    <xf numFmtId="4" fontId="20" fillId="0" borderId="1" xfId="0" applyNumberFormat="1" applyFont="1" applyFill="1" applyBorder="1" applyAlignment="1">
      <alignment horizontal="right" vertical="center" wrapText="1"/>
    </xf>
    <xf numFmtId="9" fontId="14" fillId="2" borderId="1" xfId="0" applyNumberFormat="1" applyFont="1" applyFill="1" applyBorder="1" applyAlignment="1">
      <alignment horizontal="center" vertical="center"/>
    </xf>
    <xf numFmtId="9" fontId="7" fillId="0" borderId="0" xfId="2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166" fontId="17" fillId="2" borderId="1" xfId="0" applyNumberFormat="1" applyFont="1" applyFill="1" applyBorder="1" applyAlignment="1">
      <alignment horizontal="center" vertical="center"/>
    </xf>
    <xf numFmtId="4" fontId="17" fillId="0" borderId="1" xfId="0" applyNumberFormat="1" applyFont="1" applyFill="1" applyBorder="1" applyAlignment="1">
      <alignment horizontal="right" vertical="center" wrapText="1"/>
    </xf>
    <xf numFmtId="9" fontId="17" fillId="2" borderId="1" xfId="0" applyNumberFormat="1" applyFont="1" applyFill="1" applyBorder="1" applyAlignment="1">
      <alignment horizontal="center" vertical="center"/>
    </xf>
    <xf numFmtId="0" fontId="13" fillId="0" borderId="0" xfId="0" applyFont="1"/>
    <xf numFmtId="0" fontId="13" fillId="2" borderId="0" xfId="0" applyFont="1" applyFill="1"/>
    <xf numFmtId="0" fontId="13" fillId="0" borderId="0" xfId="0" applyFont="1" applyAlignment="1">
      <alignment horizontal="center"/>
    </xf>
    <xf numFmtId="0" fontId="7" fillId="0" borderId="0" xfId="0" applyFont="1" applyFill="1"/>
    <xf numFmtId="0" fontId="13" fillId="0" borderId="0" xfId="1" applyFont="1" applyFill="1" applyAlignment="1">
      <alignment vertical="center"/>
    </xf>
    <xf numFmtId="0" fontId="13" fillId="2" borderId="0" xfId="1" applyFont="1" applyFill="1" applyAlignment="1">
      <alignment vertical="center"/>
    </xf>
    <xf numFmtId="0" fontId="13" fillId="0" borderId="0" xfId="1" applyFont="1" applyFill="1" applyAlignment="1">
      <alignment horizontal="center" vertical="center"/>
    </xf>
    <xf numFmtId="0" fontId="20" fillId="0" borderId="0" xfId="0" applyFont="1" applyFill="1" applyBorder="1" applyAlignment="1">
      <alignment vertical="center" wrapText="1"/>
    </xf>
    <xf numFmtId="0" fontId="15" fillId="0" borderId="0" xfId="1" applyFont="1" applyFill="1" applyAlignment="1">
      <alignment vertical="center"/>
    </xf>
    <xf numFmtId="0" fontId="15" fillId="2" borderId="0" xfId="1" applyFont="1" applyFill="1" applyAlignment="1">
      <alignment vertical="center"/>
    </xf>
    <xf numFmtId="0" fontId="15" fillId="0" borderId="0" xfId="1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4" fontId="7" fillId="0" borderId="0" xfId="0" applyNumberFormat="1" applyFont="1"/>
    <xf numFmtId="0" fontId="22" fillId="2" borderId="0" xfId="0" applyFont="1" applyFill="1"/>
    <xf numFmtId="0" fontId="22" fillId="0" borderId="0" xfId="0" applyFont="1" applyAlignment="1">
      <alignment horizontal="center"/>
    </xf>
    <xf numFmtId="0" fontId="7" fillId="2" borderId="0" xfId="0" applyFont="1" applyFill="1"/>
    <xf numFmtId="0" fontId="7" fillId="2" borderId="0" xfId="0" applyFont="1" applyFill="1" applyAlignment="1">
      <alignment vertical="center"/>
    </xf>
    <xf numFmtId="0" fontId="20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 wrapText="1"/>
    </xf>
    <xf numFmtId="49" fontId="15" fillId="2" borderId="1" xfId="0" quotePrefix="1" applyNumberFormat="1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vertical="center"/>
    </xf>
    <xf numFmtId="4" fontId="17" fillId="2" borderId="2" xfId="0" applyNumberFormat="1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9" fontId="7" fillId="2" borderId="0" xfId="2" applyFont="1" applyFill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/>
    </xf>
    <xf numFmtId="0" fontId="17" fillId="2" borderId="1" xfId="0" applyFont="1" applyFill="1" applyBorder="1" applyAlignment="1">
      <alignment vertical="center" wrapText="1"/>
    </xf>
    <xf numFmtId="4" fontId="17" fillId="2" borderId="1" xfId="0" applyNumberFormat="1" applyFont="1" applyFill="1" applyBorder="1" applyAlignment="1">
      <alignment horizontal="right" vertical="center"/>
    </xf>
    <xf numFmtId="4" fontId="15" fillId="2" borderId="1" xfId="0" applyNumberFormat="1" applyFont="1" applyFill="1" applyBorder="1" applyAlignment="1">
      <alignment vertical="center"/>
    </xf>
    <xf numFmtId="0" fontId="15" fillId="2" borderId="0" xfId="0" applyFont="1" applyFill="1" applyAlignment="1">
      <alignment horizontal="center" vertical="center"/>
    </xf>
    <xf numFmtId="9" fontId="15" fillId="2" borderId="0" xfId="2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0" fontId="15" fillId="2" borderId="0" xfId="0" applyFont="1" applyFill="1"/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right" vertical="center"/>
    </xf>
    <xf numFmtId="4" fontId="13" fillId="2" borderId="2" xfId="0" applyNumberFormat="1" applyFont="1" applyFill="1" applyBorder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9" fontId="13" fillId="2" borderId="1" xfId="0" applyNumberFormat="1" applyFont="1" applyFill="1" applyBorder="1" applyAlignment="1">
      <alignment horizontal="center" vertical="center"/>
    </xf>
    <xf numFmtId="4" fontId="14" fillId="2" borderId="2" xfId="0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49" fontId="13" fillId="2" borderId="1" xfId="0" quotePrefix="1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center" vertical="center"/>
    </xf>
    <xf numFmtId="164" fontId="13" fillId="2" borderId="1" xfId="0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vertical="center"/>
    </xf>
    <xf numFmtId="4" fontId="13" fillId="2" borderId="1" xfId="0" applyNumberFormat="1" applyFont="1" applyFill="1" applyBorder="1" applyAlignment="1">
      <alignment vertical="center" wrapText="1"/>
    </xf>
    <xf numFmtId="166" fontId="13" fillId="2" borderId="0" xfId="0" applyNumberFormat="1" applyFont="1" applyFill="1" applyBorder="1" applyAlignment="1">
      <alignment horizontal="center" vertical="center"/>
    </xf>
    <xf numFmtId="0" fontId="15" fillId="2" borderId="47" xfId="0" applyFont="1" applyFill="1" applyBorder="1" applyAlignment="1">
      <alignment horizontal="center" vertical="center"/>
    </xf>
    <xf numFmtId="166" fontId="15" fillId="2" borderId="1" xfId="0" applyNumberFormat="1" applyFont="1" applyFill="1" applyBorder="1" applyAlignment="1">
      <alignment horizontal="center" vertical="center" wrapText="1"/>
    </xf>
    <xf numFmtId="167" fontId="13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49" fontId="22" fillId="2" borderId="1" xfId="0" applyNumberFormat="1" applyFont="1" applyFill="1" applyBorder="1" applyAlignment="1">
      <alignment horizontal="center" vertical="center" wrapText="1"/>
    </xf>
    <xf numFmtId="49" fontId="22" fillId="2" borderId="1" xfId="0" quotePrefix="1" applyNumberFormat="1" applyFont="1" applyFill="1" applyBorder="1" applyAlignment="1">
      <alignment horizontal="center" vertical="center" wrapText="1"/>
    </xf>
    <xf numFmtId="166" fontId="22" fillId="2" borderId="1" xfId="0" applyNumberFormat="1" applyFont="1" applyFill="1" applyBorder="1" applyAlignment="1">
      <alignment horizontal="center" vertical="center"/>
    </xf>
    <xf numFmtId="164" fontId="22" fillId="2" borderId="1" xfId="0" applyNumberFormat="1" applyFont="1" applyFill="1" applyBorder="1" applyAlignment="1">
      <alignment horizontal="center" vertical="center" wrapText="1"/>
    </xf>
    <xf numFmtId="4" fontId="21" fillId="2" borderId="1" xfId="0" applyNumberFormat="1" applyFont="1" applyFill="1" applyBorder="1" applyAlignment="1">
      <alignment horizontal="right" vertical="center"/>
    </xf>
    <xf numFmtId="4" fontId="22" fillId="2" borderId="1" xfId="0" applyNumberFormat="1" applyFont="1" applyFill="1" applyBorder="1" applyAlignment="1">
      <alignment vertical="center"/>
    </xf>
    <xf numFmtId="9" fontId="22" fillId="2" borderId="1" xfId="0" applyNumberFormat="1" applyFont="1" applyFill="1" applyBorder="1" applyAlignment="1">
      <alignment horizontal="center" vertical="center"/>
    </xf>
    <xf numFmtId="4" fontId="21" fillId="2" borderId="2" xfId="0" applyNumberFormat="1" applyFont="1" applyFill="1" applyBorder="1" applyAlignment="1">
      <alignment vertical="center"/>
    </xf>
    <xf numFmtId="0" fontId="22" fillId="2" borderId="1" xfId="0" applyFont="1" applyFill="1" applyBorder="1" applyAlignment="1">
      <alignment vertical="center"/>
    </xf>
    <xf numFmtId="0" fontId="22" fillId="2" borderId="0" xfId="0" applyFont="1" applyFill="1" applyAlignment="1">
      <alignment horizontal="center" vertical="center"/>
    </xf>
    <xf numFmtId="9" fontId="22" fillId="2" borderId="0" xfId="2" applyFont="1" applyFill="1" applyAlignment="1">
      <alignment horizontal="center" vertical="center"/>
    </xf>
    <xf numFmtId="4" fontId="22" fillId="2" borderId="0" xfId="0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" fontId="20" fillId="2" borderId="1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17" fillId="2" borderId="1" xfId="0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wrapText="1" shrinkToFit="1"/>
    </xf>
    <xf numFmtId="0" fontId="20" fillId="2" borderId="6" xfId="0" applyFont="1" applyFill="1" applyBorder="1" applyAlignment="1">
      <alignment vertical="center" wrapText="1"/>
    </xf>
    <xf numFmtId="4" fontId="7" fillId="2" borderId="0" xfId="0" applyNumberFormat="1" applyFont="1" applyFill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4" fontId="14" fillId="0" borderId="1" xfId="0" applyNumberFormat="1" applyFont="1" applyFill="1" applyBorder="1" applyAlignment="1">
      <alignment horizontal="right" vertical="center"/>
    </xf>
    <xf numFmtId="4" fontId="14" fillId="0" borderId="2" xfId="0" applyNumberFormat="1" applyFont="1" applyFill="1" applyBorder="1" applyAlignment="1">
      <alignment horizontal="right" vertical="center"/>
    </xf>
    <xf numFmtId="4" fontId="14" fillId="0" borderId="1" xfId="0" applyNumberFormat="1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vertical="center" wrapText="1"/>
    </xf>
    <xf numFmtId="4" fontId="13" fillId="0" borderId="1" xfId="0" applyNumberFormat="1" applyFont="1" applyFill="1" applyBorder="1" applyAlignment="1">
      <alignment horizontal="right" vertical="center" wrapText="1"/>
    </xf>
    <xf numFmtId="9" fontId="23" fillId="0" borderId="0" xfId="2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4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4" fontId="17" fillId="0" borderId="1" xfId="0" applyNumberFormat="1" applyFont="1" applyFill="1" applyBorder="1" applyAlignment="1">
      <alignment horizontal="right" vertical="center"/>
    </xf>
    <xf numFmtId="4" fontId="17" fillId="0" borderId="2" xfId="0" applyNumberFormat="1" applyFont="1" applyFill="1" applyBorder="1" applyAlignment="1">
      <alignment horizontal="right" vertical="center"/>
    </xf>
    <xf numFmtId="0" fontId="17" fillId="0" borderId="1" xfId="0" applyFont="1" applyFill="1" applyBorder="1" applyAlignment="1">
      <alignment horizontal="right" vertical="center" wrapText="1"/>
    </xf>
    <xf numFmtId="4" fontId="15" fillId="0" borderId="1" xfId="0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horizontal="center" vertical="center"/>
    </xf>
    <xf numFmtId="9" fontId="25" fillId="0" borderId="0" xfId="2" applyFont="1" applyAlignment="1">
      <alignment horizontal="center" vertical="center"/>
    </xf>
    <xf numFmtId="4" fontId="25" fillId="0" borderId="0" xfId="0" applyNumberFormat="1" applyFont="1" applyAlignment="1">
      <alignment horizontal="center" vertical="center"/>
    </xf>
    <xf numFmtId="4" fontId="25" fillId="0" borderId="0" xfId="0" applyNumberFormat="1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24" fillId="0" borderId="0" xfId="0" applyFont="1" applyAlignment="1">
      <alignment horizontal="center" vertical="center"/>
    </xf>
    <xf numFmtId="9" fontId="24" fillId="0" borderId="0" xfId="2" applyFont="1" applyAlignment="1">
      <alignment horizontal="center" vertical="center"/>
    </xf>
    <xf numFmtId="4" fontId="24" fillId="0" borderId="0" xfId="0" applyNumberFormat="1" applyFont="1" applyAlignment="1">
      <alignment horizontal="center" vertical="center"/>
    </xf>
    <xf numFmtId="4" fontId="20" fillId="0" borderId="1" xfId="0" applyNumberFormat="1" applyFont="1" applyBorder="1" applyAlignment="1">
      <alignment horizontal="right" vertical="center" wrapText="1"/>
    </xf>
    <xf numFmtId="4" fontId="20" fillId="0" borderId="1" xfId="0" applyNumberFormat="1" applyFont="1" applyBorder="1" applyAlignment="1">
      <alignment vertical="center" wrapText="1"/>
    </xf>
    <xf numFmtId="4" fontId="23" fillId="0" borderId="0" xfId="0" applyNumberFormat="1" applyFont="1" applyAlignment="1">
      <alignment vertical="center"/>
    </xf>
    <xf numFmtId="4" fontId="17" fillId="0" borderId="1" xfId="0" applyNumberFormat="1" applyFont="1" applyBorder="1" applyAlignment="1">
      <alignment horizontal="right" vertical="center" wrapText="1"/>
    </xf>
    <xf numFmtId="4" fontId="17" fillId="0" borderId="1" xfId="0" applyNumberFormat="1" applyFont="1" applyBorder="1" applyAlignment="1">
      <alignment vertical="center" wrapText="1"/>
    </xf>
    <xf numFmtId="0" fontId="23" fillId="0" borderId="0" xfId="0" applyFont="1" applyFill="1" applyAlignment="1">
      <alignment vertical="center" wrapText="1" shrinkToFit="1"/>
    </xf>
    <xf numFmtId="0" fontId="23" fillId="2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2" fillId="0" borderId="0" xfId="0" applyFont="1" applyAlignment="1">
      <alignment vertical="center"/>
    </xf>
    <xf numFmtId="0" fontId="23" fillId="2" borderId="0" xfId="0" applyFont="1" applyFill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4" fontId="14" fillId="2" borderId="1" xfId="0" applyNumberFormat="1" applyFont="1" applyFill="1" applyBorder="1" applyAlignment="1">
      <alignment vertical="center" wrapText="1"/>
    </xf>
    <xf numFmtId="9" fontId="23" fillId="2" borderId="0" xfId="2" applyFont="1" applyFill="1" applyAlignment="1">
      <alignment horizontal="center" vertical="center"/>
    </xf>
    <xf numFmtId="4" fontId="23" fillId="2" borderId="0" xfId="0" applyNumberFormat="1" applyFont="1" applyFill="1" applyAlignment="1">
      <alignment horizontal="center" vertical="center"/>
    </xf>
    <xf numFmtId="4" fontId="17" fillId="2" borderId="1" xfId="0" applyNumberFormat="1" applyFont="1" applyFill="1" applyBorder="1" applyAlignment="1">
      <alignment vertical="center" wrapText="1"/>
    </xf>
    <xf numFmtId="0" fontId="25" fillId="2" borderId="0" xfId="0" applyFont="1" applyFill="1" applyAlignment="1">
      <alignment horizontal="center" vertical="center"/>
    </xf>
    <xf numFmtId="9" fontId="25" fillId="2" borderId="0" xfId="2" applyFont="1" applyFill="1" applyAlignment="1">
      <alignment horizontal="center" vertical="center"/>
    </xf>
    <xf numFmtId="4" fontId="25" fillId="2" borderId="0" xfId="0" applyNumberFormat="1" applyFont="1" applyFill="1" applyAlignment="1">
      <alignment horizontal="center" vertical="center"/>
    </xf>
    <xf numFmtId="0" fontId="25" fillId="2" borderId="0" xfId="0" applyFont="1" applyFill="1" applyAlignment="1">
      <alignment vertical="center"/>
    </xf>
    <xf numFmtId="4" fontId="20" fillId="2" borderId="1" xfId="0" applyNumberFormat="1" applyFont="1" applyFill="1" applyBorder="1" applyAlignment="1">
      <alignment vertical="center" wrapText="1"/>
    </xf>
    <xf numFmtId="0" fontId="23" fillId="2" borderId="0" xfId="0" applyFont="1" applyFill="1" applyAlignment="1">
      <alignment vertical="center" wrapText="1" shrinkToFit="1"/>
    </xf>
    <xf numFmtId="4" fontId="23" fillId="2" borderId="0" xfId="0" applyNumberFormat="1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3" fillId="0" borderId="0" xfId="0" applyFont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164" fontId="22" fillId="0" borderId="1" xfId="0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23" fillId="2" borderId="0" xfId="0" applyFont="1" applyFill="1" applyAlignment="1">
      <alignment horizontal="center" vertical="center" wrapText="1"/>
    </xf>
    <xf numFmtId="9" fontId="13" fillId="0" borderId="1" xfId="0" applyNumberFormat="1" applyFont="1" applyFill="1" applyBorder="1" applyAlignment="1">
      <alignment horizontal="center" vertical="center"/>
    </xf>
    <xf numFmtId="9" fontId="15" fillId="0" borderId="1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vertical="center"/>
    </xf>
    <xf numFmtId="9" fontId="13" fillId="2" borderId="1" xfId="0" applyNumberFormat="1" applyFont="1" applyFill="1" applyBorder="1" applyAlignment="1">
      <alignment vertical="center"/>
    </xf>
    <xf numFmtId="4" fontId="5" fillId="2" borderId="2" xfId="0" applyNumberFormat="1" applyFont="1" applyFill="1" applyBorder="1" applyAlignment="1">
      <alignment vertical="center"/>
    </xf>
    <xf numFmtId="4" fontId="26" fillId="2" borderId="2" xfId="0" applyNumberFormat="1" applyFont="1" applyFill="1" applyBorder="1" applyAlignment="1">
      <alignment vertical="center"/>
    </xf>
    <xf numFmtId="9" fontId="15" fillId="2" borderId="1" xfId="0" applyNumberFormat="1" applyFont="1" applyFill="1" applyBorder="1" applyAlignment="1">
      <alignment vertical="center"/>
    </xf>
    <xf numFmtId="0" fontId="24" fillId="2" borderId="0" xfId="0" applyFont="1" applyFill="1" applyAlignment="1">
      <alignment horizontal="center" vertical="center"/>
    </xf>
    <xf numFmtId="9" fontId="24" fillId="2" borderId="0" xfId="2" applyFont="1" applyFill="1" applyAlignment="1">
      <alignment horizontal="center" vertical="center"/>
    </xf>
    <xf numFmtId="4" fontId="24" fillId="2" borderId="0" xfId="0" applyNumberFormat="1" applyFont="1" applyFill="1" applyAlignment="1">
      <alignment horizontal="center" vertical="center"/>
    </xf>
    <xf numFmtId="0" fontId="24" fillId="2" borderId="0" xfId="0" applyFont="1" applyFill="1" applyAlignment="1">
      <alignment vertical="center"/>
    </xf>
    <xf numFmtId="0" fontId="7" fillId="0" borderId="0" xfId="0" applyFont="1" applyBorder="1" applyAlignment="1">
      <alignment vertical="center"/>
    </xf>
    <xf numFmtId="4" fontId="6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/>
    <xf numFmtId="167" fontId="7" fillId="0" borderId="0" xfId="0" applyNumberFormat="1" applyFont="1" applyBorder="1"/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 wrapText="1"/>
    </xf>
    <xf numFmtId="0" fontId="7" fillId="7" borderId="0" xfId="0" applyFont="1" applyFill="1" applyAlignment="1">
      <alignment horizontal="center" vertical="center"/>
    </xf>
    <xf numFmtId="9" fontId="7" fillId="7" borderId="0" xfId="2" applyFont="1" applyFill="1" applyAlignment="1">
      <alignment horizontal="center" vertical="center"/>
    </xf>
    <xf numFmtId="4" fontId="7" fillId="7" borderId="0" xfId="0" applyNumberFormat="1" applyFont="1" applyFill="1" applyAlignment="1">
      <alignment horizontal="center" vertical="center"/>
    </xf>
    <xf numFmtId="168" fontId="7" fillId="2" borderId="0" xfId="2" applyNumberFormat="1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49" fontId="13" fillId="0" borderId="4" xfId="0" quotePrefix="1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quotePrefix="1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vertical="center"/>
    </xf>
    <xf numFmtId="4" fontId="14" fillId="0" borderId="1" xfId="0" applyNumberFormat="1" applyFont="1" applyFill="1" applyBorder="1" applyAlignment="1">
      <alignment vertical="center"/>
    </xf>
    <xf numFmtId="9" fontId="13" fillId="0" borderId="1" xfId="0" applyNumberFormat="1" applyFont="1" applyFill="1" applyBorder="1" applyAlignment="1">
      <alignment vertical="center"/>
    </xf>
    <xf numFmtId="168" fontId="13" fillId="0" borderId="1" xfId="0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5" borderId="25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20" fillId="2" borderId="1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46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</cellXfs>
  <cellStyles count="5">
    <cellStyle name="Dziesiętny 2" xfId="4"/>
    <cellStyle name="Normalny" xfId="0" builtinId="0"/>
    <cellStyle name="Normalny 2" xfId="3"/>
    <cellStyle name="Normalny 3" xfId="1"/>
    <cellStyle name="Procentowy 2" xfId="2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>
    <pageSetUpPr fitToPage="1"/>
  </sheetPr>
  <dimension ref="A1:Z44"/>
  <sheetViews>
    <sheetView tabSelected="1" view="pageBreakPreview" zoomScaleNormal="100" zoomScaleSheetLayoutView="100" workbookViewId="0">
      <selection activeCell="O5" sqref="O5"/>
    </sheetView>
  </sheetViews>
  <sheetFormatPr defaultColWidth="9.140625" defaultRowHeight="14.25" x14ac:dyDescent="0.2"/>
  <cols>
    <col min="1" max="1" width="35.140625" style="14" customWidth="1"/>
    <col min="2" max="2" width="10.7109375" style="14" customWidth="1"/>
    <col min="3" max="5" width="20.7109375" style="14" customWidth="1"/>
    <col min="6" max="12" width="15.7109375" style="14" customWidth="1"/>
    <col min="13" max="13" width="16.7109375" style="14" customWidth="1"/>
    <col min="14" max="17" width="15.7109375" style="14" customWidth="1"/>
    <col min="18" max="18" width="10.28515625" style="14" bestFit="1" customWidth="1"/>
    <col min="19" max="19" width="11.85546875" style="14" bestFit="1" customWidth="1"/>
    <col min="20" max="16384" width="9.140625" style="12"/>
  </cols>
  <sheetData>
    <row r="1" spans="1:26" s="10" customFormat="1" ht="30" customHeight="1" thickBot="1" x14ac:dyDescent="0.3">
      <c r="A1" s="7" t="s">
        <v>47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9"/>
      <c r="U1" s="9"/>
      <c r="V1" s="9"/>
      <c r="W1" s="9"/>
      <c r="X1" s="9"/>
      <c r="Y1" s="9"/>
      <c r="Z1" s="9"/>
    </row>
    <row r="2" spans="1:26" x14ac:dyDescent="0.2">
      <c r="A2" s="11"/>
      <c r="B2" s="11"/>
      <c r="C2" s="11"/>
      <c r="D2" s="11"/>
      <c r="E2" s="11"/>
      <c r="F2" s="385" t="s">
        <v>18</v>
      </c>
      <c r="G2" s="386"/>
      <c r="H2" s="386"/>
      <c r="I2" s="386"/>
      <c r="J2" s="386"/>
      <c r="K2" s="386"/>
      <c r="L2" s="386"/>
      <c r="M2" s="386"/>
      <c r="N2" s="387"/>
      <c r="O2" s="11"/>
      <c r="P2" s="11"/>
      <c r="Q2" s="11"/>
      <c r="R2" s="11"/>
      <c r="S2" s="11"/>
      <c r="T2" s="6"/>
      <c r="U2" s="6"/>
      <c r="V2" s="6"/>
      <c r="W2" s="6"/>
      <c r="X2" s="6"/>
      <c r="Y2" s="6"/>
      <c r="Z2" s="6"/>
    </row>
    <row r="3" spans="1:26" x14ac:dyDescent="0.2">
      <c r="A3" s="13"/>
      <c r="B3" s="11"/>
      <c r="C3" s="11"/>
      <c r="D3" s="11"/>
      <c r="E3" s="11"/>
      <c r="F3" s="388"/>
      <c r="G3" s="389"/>
      <c r="H3" s="389"/>
      <c r="I3" s="389"/>
      <c r="J3" s="389"/>
      <c r="K3" s="389"/>
      <c r="L3" s="389"/>
      <c r="M3" s="389"/>
      <c r="N3" s="390"/>
      <c r="Z3" s="6"/>
    </row>
    <row r="4" spans="1:26" x14ac:dyDescent="0.2">
      <c r="A4" s="15" t="s">
        <v>978</v>
      </c>
      <c r="B4" s="16"/>
      <c r="C4" s="16"/>
      <c r="D4" s="16"/>
      <c r="E4" s="16"/>
      <c r="F4" s="388"/>
      <c r="G4" s="389"/>
      <c r="H4" s="389"/>
      <c r="I4" s="389"/>
      <c r="J4" s="389"/>
      <c r="K4" s="389"/>
      <c r="L4" s="389"/>
      <c r="M4" s="389"/>
      <c r="N4" s="390"/>
      <c r="Z4" s="17"/>
    </row>
    <row r="5" spans="1:26" x14ac:dyDescent="0.2">
      <c r="A5" s="16"/>
      <c r="B5" s="16"/>
      <c r="C5" s="16"/>
      <c r="D5" s="16"/>
      <c r="E5" s="16"/>
      <c r="F5" s="388"/>
      <c r="G5" s="389"/>
      <c r="H5" s="389"/>
      <c r="I5" s="389"/>
      <c r="J5" s="389"/>
      <c r="K5" s="389"/>
      <c r="L5" s="389"/>
      <c r="M5" s="389"/>
      <c r="N5" s="390"/>
      <c r="Z5" s="6"/>
    </row>
    <row r="6" spans="1:26" x14ac:dyDescent="0.2">
      <c r="A6" s="15" t="s">
        <v>979</v>
      </c>
      <c r="B6" s="16"/>
      <c r="C6" s="16"/>
      <c r="D6" s="16"/>
      <c r="E6" s="16"/>
      <c r="F6" s="388"/>
      <c r="G6" s="389"/>
      <c r="H6" s="389"/>
      <c r="I6" s="389"/>
      <c r="J6" s="389"/>
      <c r="K6" s="389"/>
      <c r="L6" s="389"/>
      <c r="M6" s="389"/>
      <c r="N6" s="390"/>
      <c r="Z6" s="17"/>
    </row>
    <row r="7" spans="1:26" ht="24" customHeight="1" thickBot="1" x14ac:dyDescent="0.25">
      <c r="A7" s="16"/>
      <c r="B7" s="16"/>
      <c r="C7" s="16"/>
      <c r="D7" s="16"/>
      <c r="E7" s="16"/>
      <c r="F7" s="391" t="s">
        <v>988</v>
      </c>
      <c r="G7" s="392"/>
      <c r="H7" s="392"/>
      <c r="I7" s="392"/>
      <c r="J7" s="392"/>
      <c r="K7" s="392"/>
      <c r="L7" s="392"/>
      <c r="M7" s="392"/>
      <c r="N7" s="393"/>
      <c r="Z7" s="6"/>
    </row>
    <row r="8" spans="1:26" x14ac:dyDescent="0.2">
      <c r="A8" s="16"/>
      <c r="B8" s="16"/>
      <c r="C8" s="16"/>
      <c r="D8" s="16"/>
      <c r="E8" s="16"/>
      <c r="F8" s="18"/>
      <c r="G8" s="18"/>
      <c r="H8" s="18"/>
      <c r="I8" s="18"/>
      <c r="J8" s="18"/>
      <c r="K8" s="18"/>
      <c r="L8" s="18"/>
      <c r="M8" s="18"/>
      <c r="N8" s="18"/>
      <c r="Z8" s="6"/>
    </row>
    <row r="9" spans="1:26" ht="20.100000000000001" customHeight="1" thickBot="1" x14ac:dyDescent="0.25">
      <c r="A9" s="15" t="s">
        <v>0</v>
      </c>
      <c r="B9" s="16"/>
      <c r="C9" s="16"/>
      <c r="D9" s="16"/>
      <c r="E9" s="16"/>
      <c r="F9" s="18"/>
      <c r="G9" s="18"/>
      <c r="H9" s="18"/>
      <c r="I9" s="18"/>
      <c r="J9" s="18"/>
      <c r="K9" s="18"/>
      <c r="L9" s="18"/>
      <c r="M9" s="18"/>
      <c r="N9" s="18"/>
      <c r="Z9" s="6"/>
    </row>
    <row r="10" spans="1:26" ht="20.100000000000001" customHeight="1" x14ac:dyDescent="0.2">
      <c r="A10" s="394" t="s">
        <v>1</v>
      </c>
      <c r="B10" s="396" t="s">
        <v>34</v>
      </c>
      <c r="C10" s="398" t="s">
        <v>19</v>
      </c>
      <c r="D10" s="400" t="s">
        <v>20</v>
      </c>
      <c r="E10" s="402" t="s">
        <v>21</v>
      </c>
      <c r="F10" s="19"/>
      <c r="G10" s="20"/>
      <c r="H10" s="21"/>
      <c r="I10" s="20"/>
      <c r="J10" s="21" t="s">
        <v>12</v>
      </c>
      <c r="K10" s="20"/>
      <c r="L10" s="20"/>
      <c r="M10" s="20"/>
      <c r="N10" s="21"/>
      <c r="O10" s="21"/>
      <c r="P10" s="21"/>
      <c r="Q10" s="22"/>
      <c r="R10" s="23"/>
      <c r="S10" s="23"/>
      <c r="T10" s="24"/>
      <c r="U10" s="24"/>
      <c r="V10" s="24"/>
      <c r="W10" s="24"/>
      <c r="Z10" s="6"/>
    </row>
    <row r="11" spans="1:26" s="29" customFormat="1" ht="20.100000000000001" customHeight="1" thickBot="1" x14ac:dyDescent="0.3">
      <c r="A11" s="395"/>
      <c r="B11" s="397"/>
      <c r="C11" s="399"/>
      <c r="D11" s="401"/>
      <c r="E11" s="403"/>
      <c r="F11" s="25">
        <v>2019</v>
      </c>
      <c r="G11" s="26">
        <v>2020</v>
      </c>
      <c r="H11" s="26">
        <v>2021</v>
      </c>
      <c r="I11" s="26">
        <v>2022</v>
      </c>
      <c r="J11" s="26">
        <v>2023</v>
      </c>
      <c r="K11" s="26">
        <v>2024</v>
      </c>
      <c r="L11" s="26">
        <v>2025</v>
      </c>
      <c r="M11" s="26">
        <v>2026</v>
      </c>
      <c r="N11" s="26">
        <v>2027</v>
      </c>
      <c r="O11" s="26">
        <v>2028</v>
      </c>
      <c r="P11" s="26">
        <v>2029</v>
      </c>
      <c r="Q11" s="27">
        <v>2030</v>
      </c>
      <c r="R11" s="18"/>
      <c r="S11" s="18"/>
      <c r="T11" s="18"/>
      <c r="U11" s="18"/>
      <c r="V11" s="18"/>
      <c r="W11" s="18"/>
      <c r="X11" s="28"/>
      <c r="Y11" s="28"/>
      <c r="Z11" s="28"/>
    </row>
    <row r="12" spans="1:26" ht="39.950000000000003" customHeight="1" thickTop="1" x14ac:dyDescent="0.2">
      <c r="A12" s="30" t="s">
        <v>36</v>
      </c>
      <c r="B12" s="31">
        <f>COUNTA('pow podst'!K3:K29)</f>
        <v>27</v>
      </c>
      <c r="C12" s="32">
        <f>SUM('pow podst'!J3:J29)</f>
        <v>350551376.96999991</v>
      </c>
      <c r="D12" s="32">
        <f>SUM('pow podst'!L3:L29)</f>
        <v>139769810.66000003</v>
      </c>
      <c r="E12" s="33">
        <f>SUM('pow podst'!K3:K29)</f>
        <v>210781566.31</v>
      </c>
      <c r="F12" s="34">
        <f>SUM('pow podst'!N3:N29)</f>
        <v>0</v>
      </c>
      <c r="G12" s="32">
        <f>SUM('pow podst'!O3:O29)</f>
        <v>0</v>
      </c>
      <c r="H12" s="32">
        <f>SUM('pow podst'!P3:P29)</f>
        <v>0</v>
      </c>
      <c r="I12" s="32">
        <f>SUM('pow podst'!Q3:Q29)</f>
        <v>0</v>
      </c>
      <c r="J12" s="32">
        <f>SUM('pow podst'!R3:R29)</f>
        <v>0</v>
      </c>
      <c r="K12" s="32">
        <f>SUM('pow podst'!S3:S29)</f>
        <v>0</v>
      </c>
      <c r="L12" s="32">
        <f>SUM('pow podst'!T3:T29)</f>
        <v>16603181.070000002</v>
      </c>
      <c r="M12" s="32">
        <f>SUM('pow podst'!U3:U29)</f>
        <v>133635949.35999998</v>
      </c>
      <c r="N12" s="32">
        <f>SUM('pow podst'!V3:V29)</f>
        <v>51432250.95000001</v>
      </c>
      <c r="O12" s="32">
        <f>SUM('pow podst'!W3:W29)</f>
        <v>9110184.9299999997</v>
      </c>
      <c r="P12" s="32">
        <f>SUM('pow podst'!X3:X29)</f>
        <v>0</v>
      </c>
      <c r="Q12" s="35">
        <f>SUM('pow podst'!Y3:Y29)</f>
        <v>0</v>
      </c>
      <c r="R12" s="36" t="b">
        <f>C12=(D12+E12)</f>
        <v>1</v>
      </c>
      <c r="S12" s="37" t="b">
        <f>E12=SUM(F12:Q12)</f>
        <v>1</v>
      </c>
      <c r="T12" s="38"/>
      <c r="U12" s="38"/>
      <c r="V12" s="39"/>
      <c r="W12" s="39"/>
      <c r="X12" s="40"/>
      <c r="Y12" s="6"/>
      <c r="Z12" s="6"/>
    </row>
    <row r="13" spans="1:26" ht="39.950000000000003" customHeight="1" x14ac:dyDescent="0.2">
      <c r="A13" s="41" t="s">
        <v>37</v>
      </c>
      <c r="B13" s="42">
        <f>COUNTIF('pow podst'!C3:C29,"K")</f>
        <v>6</v>
      </c>
      <c r="C13" s="43">
        <f>SUMIF('pow podst'!C3:C29,"K",'pow podst'!J3:J29)</f>
        <v>55137574.780000001</v>
      </c>
      <c r="D13" s="43">
        <f>SUMIF('pow podst'!C3:C29,"K",'pow podst'!L3:L29)</f>
        <v>18373898.710000001</v>
      </c>
      <c r="E13" s="44">
        <f>SUMIF('pow podst'!C3:C29,"K",'pow podst'!K3:K29)</f>
        <v>36763676.07</v>
      </c>
      <c r="F13" s="45">
        <f>SUMIF('pow podst'!C3:C29,"K",'pow podst'!N3:N29)</f>
        <v>0</v>
      </c>
      <c r="G13" s="43">
        <f>SUMIF('pow podst'!C3:C29,"K",'pow podst'!O3:O29)</f>
        <v>0</v>
      </c>
      <c r="H13" s="43">
        <f>SUMIF('pow podst'!C3:C29,"K",'pow podst'!P3:P29)</f>
        <v>0</v>
      </c>
      <c r="I13" s="43">
        <f>SUMIF('pow podst'!C3:C29,"K",'pow podst'!Q3:Q29)</f>
        <v>0</v>
      </c>
      <c r="J13" s="43">
        <f>SUMIF('pow podst'!C3:C29,"K",'pow podst'!R3:R29)</f>
        <v>0</v>
      </c>
      <c r="K13" s="43">
        <f>SUMIF('pow podst'!C3:C29,"K",'pow podst'!S3:S29)</f>
        <v>0</v>
      </c>
      <c r="L13" s="43">
        <f>SUMIF('pow podst'!C3:C29,"K",'pow podst'!T3:T29)</f>
        <v>16603181.070000002</v>
      </c>
      <c r="M13" s="43">
        <f>SUMIF('pow podst'!C3:C29,"K",'pow podst'!U3:U29)</f>
        <v>19712713.84</v>
      </c>
      <c r="N13" s="43">
        <f>SUMIF('pow podst'!C3:C29,"K",'pow podst'!V3:V29)</f>
        <v>447781.16</v>
      </c>
      <c r="O13" s="43">
        <f>SUMIF('pow podst'!C3:C29,"K",'pow podst'!W3:W29)</f>
        <v>0</v>
      </c>
      <c r="P13" s="43">
        <f>SUMIF('pow podst'!C3:C29,"K",'pow podst'!X3:X29)</f>
        <v>0</v>
      </c>
      <c r="Q13" s="46">
        <f>SUMIF('pow podst'!C3:C29,"K",'pow podst'!Y3:Y29)</f>
        <v>0</v>
      </c>
      <c r="R13" s="36" t="b">
        <f t="shared" ref="R13:R36" si="0">C13=(D13+E13)</f>
        <v>1</v>
      </c>
      <c r="S13" s="37" t="b">
        <f t="shared" ref="S13:S36" si="1">E13=SUM(F13:Q13)</f>
        <v>1</v>
      </c>
      <c r="T13" s="38"/>
      <c r="U13" s="38"/>
      <c r="V13" s="39"/>
      <c r="W13" s="39"/>
      <c r="X13" s="40"/>
      <c r="Y13" s="6"/>
      <c r="Z13" s="6"/>
    </row>
    <row r="14" spans="1:26" ht="39.950000000000003" customHeight="1" x14ac:dyDescent="0.2">
      <c r="A14" s="47" t="s">
        <v>38</v>
      </c>
      <c r="B14" s="48">
        <f>COUNTIF('pow podst'!C3:C29,"N")</f>
        <v>13</v>
      </c>
      <c r="C14" s="49">
        <f>SUMIF('pow podst'!C3:C29,"N",'pow podst'!J3:J29)</f>
        <v>131141325.92999999</v>
      </c>
      <c r="D14" s="49">
        <f>SUMIF('pow podst'!C3:C29,"N",'pow podst'!L3:L29)</f>
        <v>52106960.120000005</v>
      </c>
      <c r="E14" s="50">
        <f>SUMIF('pow podst'!C3:C29,"N",'pow podst'!K3:K29)</f>
        <v>79034365.810000017</v>
      </c>
      <c r="F14" s="51">
        <f>SUMIF('pow podst'!C3:C29,"N",'pow podst'!N3:N29)</f>
        <v>0</v>
      </c>
      <c r="G14" s="49">
        <f>SUMIF('pow podst'!C3:C29,"N",'pow podst'!O3:O29)</f>
        <v>0</v>
      </c>
      <c r="H14" s="49">
        <f>SUMIF('pow podst'!C3:C29,"N",'pow podst'!P3:P29)</f>
        <v>0</v>
      </c>
      <c r="I14" s="49">
        <f>SUMIF('pow podst'!C3:C29,"N",'pow podst'!Q3:Q29)</f>
        <v>0</v>
      </c>
      <c r="J14" s="49">
        <f>SUMIF('pow podst'!C3:C29,"N",'pow podst'!R3:R29)</f>
        <v>0</v>
      </c>
      <c r="K14" s="49">
        <f>SUMIF('pow podst'!C3:C29,"N",'pow podst'!S3:S29)</f>
        <v>0</v>
      </c>
      <c r="L14" s="49">
        <f>SUMIF('pow podst'!C3:C29,"N",'pow podst'!T3:T29)</f>
        <v>0</v>
      </c>
      <c r="M14" s="49">
        <f>SUMIF('pow podst'!C3:C29,"N",'pow podst'!U3:U29)</f>
        <v>79034365.810000017</v>
      </c>
      <c r="N14" s="49">
        <f>SUMIF('pow podst'!C3:C29,"N",'pow podst'!V3:V29)</f>
        <v>0</v>
      </c>
      <c r="O14" s="49">
        <f>SUMIF('pow podst'!C3:C29,"N",'pow podst'!W3:W29)</f>
        <v>0</v>
      </c>
      <c r="P14" s="49">
        <f>SUMIF('pow podst'!C3:C29,"N",'pow podst'!X3:X29)</f>
        <v>0</v>
      </c>
      <c r="Q14" s="52">
        <f>SUMIF('pow podst'!C3:C29,"N",'pow podst'!Y3:Y29)</f>
        <v>0</v>
      </c>
      <c r="R14" s="36" t="b">
        <f t="shared" si="0"/>
        <v>1</v>
      </c>
      <c r="S14" s="37" t="b">
        <f t="shared" si="1"/>
        <v>1</v>
      </c>
      <c r="T14" s="38"/>
      <c r="U14" s="38"/>
      <c r="V14" s="39"/>
      <c r="W14" s="39"/>
      <c r="X14" s="40"/>
      <c r="Y14" s="6"/>
      <c r="Z14" s="6"/>
    </row>
    <row r="15" spans="1:26" ht="39.950000000000003" customHeight="1" thickBot="1" x14ac:dyDescent="0.25">
      <c r="A15" s="53" t="s">
        <v>39</v>
      </c>
      <c r="B15" s="54">
        <f>COUNTIF('pow podst'!C3:C29,"W")</f>
        <v>8</v>
      </c>
      <c r="C15" s="55">
        <f>SUMIF('pow podst'!C3:C29,"W",'pow podst'!J3:J29)</f>
        <v>164272476.26000002</v>
      </c>
      <c r="D15" s="55">
        <f>SUMIF('pow podst'!C3:C29,"W",'pow podst'!L3:L29)</f>
        <v>69288951.829999983</v>
      </c>
      <c r="E15" s="56">
        <f>SUMIF('pow podst'!C3:C29,"W",'pow podst'!K3:K29)</f>
        <v>94983524.430000022</v>
      </c>
      <c r="F15" s="57">
        <f>SUMIF('pow podst'!C9:C29,"W",'pow podst'!N9:N29)</f>
        <v>0</v>
      </c>
      <c r="G15" s="55">
        <f>SUMIF('pow podst'!C3:C29,"W",'pow podst'!O3:O29)</f>
        <v>0</v>
      </c>
      <c r="H15" s="55">
        <f>SUMIF('pow podst'!C3:C29,"W",'pow podst'!P3:P29)</f>
        <v>0</v>
      </c>
      <c r="I15" s="55">
        <f>SUMIF('pow podst'!C3:C29,"W",'pow podst'!Q3:Q29)</f>
        <v>0</v>
      </c>
      <c r="J15" s="55">
        <f>SUMIF('pow podst'!C3:C29,"W",'pow podst'!R3:R29)</f>
        <v>0</v>
      </c>
      <c r="K15" s="55">
        <f>SUMIF('pow podst'!C3:C29,"W",'pow podst'!S3:S29)</f>
        <v>0</v>
      </c>
      <c r="L15" s="55">
        <f>SUMIF('pow podst'!C3:C29,"W",'pow podst'!T3:T29)</f>
        <v>0</v>
      </c>
      <c r="M15" s="55">
        <f>SUMIF('pow podst'!C3:C29,"W",'pow podst'!U3:U29)</f>
        <v>34888869.710000001</v>
      </c>
      <c r="N15" s="55">
        <f>SUMIF('pow podst'!C3:C29,"W",'pow podst'!V3:V29)</f>
        <v>50984469.790000007</v>
      </c>
      <c r="O15" s="55">
        <f>SUMIF('pow podst'!C3:C29,"W",'pow podst'!W3:W29)</f>
        <v>9110184.9299999997</v>
      </c>
      <c r="P15" s="55">
        <f>SUMIF('pow podst'!C3:C29,"W",'pow podst'!X3:X29)</f>
        <v>0</v>
      </c>
      <c r="Q15" s="58">
        <f>SUMIF('pow podst'!C3:C29,"W",'pow podst'!Y3:Y29)</f>
        <v>0</v>
      </c>
      <c r="R15" s="36" t="b">
        <f t="shared" si="0"/>
        <v>1</v>
      </c>
      <c r="S15" s="37" t="b">
        <f t="shared" si="1"/>
        <v>1</v>
      </c>
      <c r="T15" s="38"/>
      <c r="U15" s="38"/>
      <c r="V15" s="39"/>
      <c r="W15" s="39"/>
      <c r="X15" s="40"/>
      <c r="Y15" s="6"/>
      <c r="Z15" s="6"/>
    </row>
    <row r="16" spans="1:26" ht="39.950000000000003" customHeight="1" thickTop="1" x14ac:dyDescent="0.2">
      <c r="A16" s="30" t="s">
        <v>40</v>
      </c>
      <c r="B16" s="31">
        <f>COUNTA('gm podst'!L3:L127)</f>
        <v>125</v>
      </c>
      <c r="C16" s="32">
        <f>SUM('gm podst'!K3:K127)</f>
        <v>334270290.81</v>
      </c>
      <c r="D16" s="59">
        <f>SUM('gm podst'!M3:M127)</f>
        <v>147135500.29999998</v>
      </c>
      <c r="E16" s="33">
        <f>SUM('gm podst'!L3:L127)</f>
        <v>187134790.51000005</v>
      </c>
      <c r="F16" s="60">
        <f>SUM('gm podst'!O3:O127)</f>
        <v>0</v>
      </c>
      <c r="G16" s="61">
        <f>SUM('gm podst'!P3:P127)</f>
        <v>0</v>
      </c>
      <c r="H16" s="61">
        <f>SUM('gm podst'!Q3:Q127)</f>
        <v>0</v>
      </c>
      <c r="I16" s="61">
        <f>SUM('gm podst'!R3:R127)</f>
        <v>0</v>
      </c>
      <c r="J16" s="61">
        <f>SUM('gm podst'!S3:S127)</f>
        <v>0</v>
      </c>
      <c r="K16" s="61">
        <f>SUM('gm podst'!T3:T127)</f>
        <v>2183046.9500000002</v>
      </c>
      <c r="L16" s="61">
        <f>SUM('gm podst'!U3:U127)</f>
        <v>15819167.539999999</v>
      </c>
      <c r="M16" s="61">
        <f>SUM('gm podst'!V3:V127)</f>
        <v>137300927.77999997</v>
      </c>
      <c r="N16" s="61">
        <f>SUM('gm podst'!W3:W127)</f>
        <v>31831648.239999998</v>
      </c>
      <c r="O16" s="61">
        <f>SUM('gm podst'!X3:X127)</f>
        <v>0</v>
      </c>
      <c r="P16" s="61">
        <f>SUM('gm podst'!Y3:Y127)</f>
        <v>0</v>
      </c>
      <c r="Q16" s="62">
        <f>SUM('gm podst'!Z3:Z127)</f>
        <v>0</v>
      </c>
      <c r="R16" s="36" t="b">
        <f t="shared" si="0"/>
        <v>1</v>
      </c>
      <c r="S16" s="37" t="b">
        <f t="shared" si="1"/>
        <v>1</v>
      </c>
      <c r="T16" s="38"/>
      <c r="U16" s="38"/>
      <c r="V16" s="39"/>
      <c r="W16" s="39"/>
      <c r="X16" s="39"/>
      <c r="Y16" s="39"/>
      <c r="Z16" s="39"/>
    </row>
    <row r="17" spans="1:26" ht="39.950000000000003" customHeight="1" x14ac:dyDescent="0.2">
      <c r="A17" s="41" t="s">
        <v>37</v>
      </c>
      <c r="B17" s="42">
        <f>COUNTIF('gm podst'!C3:C127,"K")</f>
        <v>13</v>
      </c>
      <c r="C17" s="43">
        <f>SUMIF('gm podst'!C3:C127,"K",'gm podst'!K3:K127)</f>
        <v>57701589.739999987</v>
      </c>
      <c r="D17" s="63">
        <f>SUMIF('gm podst'!C3:C127,"K",'gm podst'!M3:M127)</f>
        <v>22568415.060000002</v>
      </c>
      <c r="E17" s="44">
        <f>SUMIF('gm podst'!C3:C127,"K",'gm podst'!L3:L127)</f>
        <v>35133174.68</v>
      </c>
      <c r="F17" s="45">
        <f>SUMIF('gm podst'!C3:C127,"K",'gm podst'!O3:O127)</f>
        <v>0</v>
      </c>
      <c r="G17" s="43">
        <f>SUMIF('gm podst'!C3:C127,"K",'gm podst'!P3:P127)</f>
        <v>0</v>
      </c>
      <c r="H17" s="43">
        <f>SUMIF('gm podst'!C3:C127,"K",'gm podst'!Q3:Q127)</f>
        <v>0</v>
      </c>
      <c r="I17" s="43">
        <f>SUMIF('gm podst'!C3:C127,"K",'gm podst'!R3:R127)</f>
        <v>0</v>
      </c>
      <c r="J17" s="43">
        <f>SUMIF('gm podst'!C3:C127,"K",'gm podst'!S3:S127)</f>
        <v>0</v>
      </c>
      <c r="K17" s="43">
        <f>SUMIF('gm podst'!C3:C127,"K",'gm podst'!T3:T127)</f>
        <v>2183046.9500000002</v>
      </c>
      <c r="L17" s="43">
        <f>SUMIF('gm podst'!C3:C127,"K",'gm podst'!U3:U127)</f>
        <v>15819167.539999999</v>
      </c>
      <c r="M17" s="43">
        <f>SUMIF('gm podst'!C3:C127,"K",'gm podst'!V3:V127)</f>
        <v>17130960.189999998</v>
      </c>
      <c r="N17" s="43">
        <f>SUMIF('gm podst'!C3:C127,"K",'gm podst'!W3:W127)</f>
        <v>0</v>
      </c>
      <c r="O17" s="43">
        <f>SUMIF('gm podst'!C3:C127,"K",'gm podst'!X3:X127)</f>
        <v>0</v>
      </c>
      <c r="P17" s="43">
        <f>SUMIF('gm podst'!C3:C127,"K",'gm podst'!Y3:Y127)</f>
        <v>0</v>
      </c>
      <c r="Q17" s="46">
        <f>SUMIF('gm podst'!C3:C127,"K",'gm podst'!Z3:Z127)</f>
        <v>0</v>
      </c>
      <c r="R17" s="36" t="b">
        <f t="shared" si="0"/>
        <v>1</v>
      </c>
      <c r="S17" s="37" t="b">
        <f t="shared" si="1"/>
        <v>1</v>
      </c>
      <c r="T17" s="38"/>
      <c r="U17" s="38"/>
      <c r="V17" s="39"/>
      <c r="W17" s="39"/>
      <c r="X17" s="39"/>
      <c r="Y17" s="39"/>
      <c r="Z17" s="39"/>
    </row>
    <row r="18" spans="1:26" ht="39.950000000000003" customHeight="1" x14ac:dyDescent="0.2">
      <c r="A18" s="47" t="s">
        <v>38</v>
      </c>
      <c r="B18" s="48">
        <f>COUNTIF('gm podst'!C3:C127,"N")</f>
        <v>101</v>
      </c>
      <c r="C18" s="49">
        <f>SUMIF('gm podst'!C3:C127,"N",'gm podst'!K3:K127)</f>
        <v>172155191.43999985</v>
      </c>
      <c r="D18" s="64">
        <f>SUMIF('gm podst'!C3:C127,"N",'gm podst'!M3:M127)</f>
        <v>79650039.070000023</v>
      </c>
      <c r="E18" s="50">
        <f>SUMIF('gm podst'!C3:C127,"N",'gm podst'!L3:L127)</f>
        <v>92505152.36999999</v>
      </c>
      <c r="F18" s="51">
        <f>SUMIF('gm podst'!C3:C127,"N",'gm podst'!O3:O127)</f>
        <v>0</v>
      </c>
      <c r="G18" s="49">
        <f>SUMIF('gm podst'!C3:C127,"N",'gm podst'!P3:P127)</f>
        <v>0</v>
      </c>
      <c r="H18" s="49">
        <f>SUMIF('gm podst'!C3:C127,"N",'gm podst'!Q3:Q127)</f>
        <v>0</v>
      </c>
      <c r="I18" s="49">
        <f>SUMIF('gm podst'!C3:C127,"N",'gm podst'!R3:R127)</f>
        <v>0</v>
      </c>
      <c r="J18" s="49">
        <f>SUMIF('gm podst'!C3:C127,"N",'gm podst'!S3:S127)</f>
        <v>0</v>
      </c>
      <c r="K18" s="49">
        <f>SUMIF('gm podst'!C3:C127,"N",'gm podst'!T3:T127)</f>
        <v>0</v>
      </c>
      <c r="L18" s="49">
        <f>SUMIF('gm podst'!C3:C127,"N",'gm podst'!U3:U127)</f>
        <v>0</v>
      </c>
      <c r="M18" s="49">
        <f>SUMIF('gm podst'!C3:C127,"N",'gm podst'!V3:V127)</f>
        <v>92505152.36999999</v>
      </c>
      <c r="N18" s="49">
        <f>SUMIF('gm podst'!C3:C127,"N",'gm podst'!W3:W127)</f>
        <v>0</v>
      </c>
      <c r="O18" s="49">
        <f>SUMIF('gm podst'!C3:C127,"N",'gm podst'!X3:X127)</f>
        <v>0</v>
      </c>
      <c r="P18" s="49">
        <f>SUMIF('gm podst'!C3:C127,"N",'gm podst'!Y3:Y127)</f>
        <v>0</v>
      </c>
      <c r="Q18" s="52">
        <f>SUMIF('gm podst'!C3:C127,"N",'gm podst'!Z3:Z127)</f>
        <v>0</v>
      </c>
      <c r="R18" s="36" t="b">
        <f t="shared" si="0"/>
        <v>1</v>
      </c>
      <c r="S18" s="37" t="b">
        <f t="shared" si="1"/>
        <v>1</v>
      </c>
      <c r="T18" s="38"/>
      <c r="U18" s="38"/>
      <c r="V18" s="39"/>
      <c r="W18" s="39"/>
      <c r="X18" s="39"/>
      <c r="Y18" s="39"/>
      <c r="Z18" s="39"/>
    </row>
    <row r="19" spans="1:26" ht="39.950000000000003" customHeight="1" thickBot="1" x14ac:dyDescent="0.25">
      <c r="A19" s="53" t="s">
        <v>39</v>
      </c>
      <c r="B19" s="54">
        <f>COUNTIF('gm podst'!C3:C127,"W")</f>
        <v>11</v>
      </c>
      <c r="C19" s="55">
        <f>SUMIF('gm podst'!C3:C127,"W",'gm podst'!K3:K127)</f>
        <v>104413509.63</v>
      </c>
      <c r="D19" s="65">
        <f>SUMIF('gm podst'!C3:C127,"W",'gm podst'!M3:M127)</f>
        <v>44917046.169999994</v>
      </c>
      <c r="E19" s="56">
        <f>SUMIF('gm podst'!C3:C127,"W",'gm podst'!L3:L127)</f>
        <v>59496463.459999993</v>
      </c>
      <c r="F19" s="57">
        <f>SUMIF('gm podst'!C3:C127,"W",'gm podst'!O3:O127)</f>
        <v>0</v>
      </c>
      <c r="G19" s="55">
        <f>SUMIF('gm podst'!C3:C127,"W",'gm podst'!P3:P127)</f>
        <v>0</v>
      </c>
      <c r="H19" s="55">
        <f>SUMIF('gm podst'!C3:C127,"W",'gm podst'!Q3:Q127)</f>
        <v>0</v>
      </c>
      <c r="I19" s="55">
        <f>SUMIF('gm podst'!C3:C127,"W",'gm podst'!R3:R127)</f>
        <v>0</v>
      </c>
      <c r="J19" s="55">
        <f>SUMIF('gm podst'!C3:C127,"W",'gm podst'!S3:S127)</f>
        <v>0</v>
      </c>
      <c r="K19" s="55">
        <f>SUMIF('gm podst'!C3:C127,"W",'gm podst'!T3:T127)</f>
        <v>0</v>
      </c>
      <c r="L19" s="55">
        <f>SUMIF('gm podst'!C3:C127,"W",'gm podst'!U3:U127)</f>
        <v>0</v>
      </c>
      <c r="M19" s="55">
        <f>SUMIF('gm podst'!C3:C127,"W",'gm podst'!V3:V127)</f>
        <v>27664815.220000003</v>
      </c>
      <c r="N19" s="55">
        <f>SUMIF('gm podst'!C3:C127,"W",'gm podst'!W3:W127)</f>
        <v>31831648.239999998</v>
      </c>
      <c r="O19" s="55">
        <f>SUMIF('gm podst'!C3:C127,"W",'gm podst'!X3:X127)</f>
        <v>0</v>
      </c>
      <c r="P19" s="55">
        <f>SUMIF('gm podst'!C3:C127,"W",'gm podst'!Y3:Y127)</f>
        <v>0</v>
      </c>
      <c r="Q19" s="58">
        <f>SUMIF('gm podst'!C3:C127,"W",'gm podst'!Z3:Z127)</f>
        <v>0</v>
      </c>
      <c r="R19" s="36" t="b">
        <f t="shared" si="0"/>
        <v>1</v>
      </c>
      <c r="S19" s="37" t="b">
        <f t="shared" si="1"/>
        <v>1</v>
      </c>
      <c r="T19" s="38"/>
      <c r="U19" s="38"/>
      <c r="V19" s="39"/>
      <c r="W19" s="39"/>
      <c r="X19" s="39"/>
      <c r="Y19" s="39"/>
      <c r="Z19" s="39"/>
    </row>
    <row r="20" spans="1:26" s="75" customFormat="1" ht="39.950000000000003" customHeight="1" thickTop="1" x14ac:dyDescent="0.25">
      <c r="A20" s="66" t="s">
        <v>41</v>
      </c>
      <c r="B20" s="67">
        <f>B12+B16</f>
        <v>152</v>
      </c>
      <c r="C20" s="68">
        <f>C12+C16</f>
        <v>684821667.77999997</v>
      </c>
      <c r="D20" s="69">
        <f t="shared" ref="C20:O22" si="2">D12+D16</f>
        <v>286905310.96000004</v>
      </c>
      <c r="E20" s="70">
        <f t="shared" si="2"/>
        <v>397916356.82000005</v>
      </c>
      <c r="F20" s="71">
        <f t="shared" si="2"/>
        <v>0</v>
      </c>
      <c r="G20" s="68">
        <f t="shared" si="2"/>
        <v>0</v>
      </c>
      <c r="H20" s="68">
        <f t="shared" si="2"/>
        <v>0</v>
      </c>
      <c r="I20" s="68">
        <f t="shared" si="2"/>
        <v>0</v>
      </c>
      <c r="J20" s="68">
        <f t="shared" si="2"/>
        <v>0</v>
      </c>
      <c r="K20" s="68">
        <f t="shared" si="2"/>
        <v>2183046.9500000002</v>
      </c>
      <c r="L20" s="68">
        <f t="shared" si="2"/>
        <v>32422348.609999999</v>
      </c>
      <c r="M20" s="68">
        <f t="shared" si="2"/>
        <v>270936877.13999999</v>
      </c>
      <c r="N20" s="68">
        <f t="shared" si="2"/>
        <v>83263899.190000013</v>
      </c>
      <c r="O20" s="68">
        <f t="shared" si="2"/>
        <v>9110184.9299999997</v>
      </c>
      <c r="P20" s="68">
        <f t="shared" ref="P20:Q20" si="3">P12+P16</f>
        <v>0</v>
      </c>
      <c r="Q20" s="72">
        <f t="shared" si="3"/>
        <v>0</v>
      </c>
      <c r="R20" s="36" t="b">
        <f t="shared" si="0"/>
        <v>1</v>
      </c>
      <c r="S20" s="37" t="b">
        <f t="shared" si="1"/>
        <v>1</v>
      </c>
      <c r="T20" s="73"/>
      <c r="U20" s="73"/>
      <c r="V20" s="74"/>
      <c r="W20" s="74"/>
      <c r="X20" s="74"/>
      <c r="Y20" s="74"/>
      <c r="Z20" s="74"/>
    </row>
    <row r="21" spans="1:26" s="75" customFormat="1" ht="39.950000000000003" customHeight="1" x14ac:dyDescent="0.25">
      <c r="A21" s="76" t="s">
        <v>37</v>
      </c>
      <c r="B21" s="77">
        <f>B13+B17</f>
        <v>19</v>
      </c>
      <c r="C21" s="78">
        <f t="shared" si="2"/>
        <v>112839164.51999998</v>
      </c>
      <c r="D21" s="79">
        <f t="shared" si="2"/>
        <v>40942313.770000003</v>
      </c>
      <c r="E21" s="44">
        <f t="shared" si="2"/>
        <v>71896850.75</v>
      </c>
      <c r="F21" s="80">
        <f t="shared" si="2"/>
        <v>0</v>
      </c>
      <c r="G21" s="78">
        <f t="shared" si="2"/>
        <v>0</v>
      </c>
      <c r="H21" s="78">
        <f t="shared" si="2"/>
        <v>0</v>
      </c>
      <c r="I21" s="78">
        <f t="shared" si="2"/>
        <v>0</v>
      </c>
      <c r="J21" s="78">
        <f t="shared" si="2"/>
        <v>0</v>
      </c>
      <c r="K21" s="78">
        <f t="shared" si="2"/>
        <v>2183046.9500000002</v>
      </c>
      <c r="L21" s="78">
        <f t="shared" si="2"/>
        <v>32422348.609999999</v>
      </c>
      <c r="M21" s="78">
        <f t="shared" si="2"/>
        <v>36843674.030000001</v>
      </c>
      <c r="N21" s="78">
        <f t="shared" si="2"/>
        <v>447781.16</v>
      </c>
      <c r="O21" s="78">
        <f t="shared" si="2"/>
        <v>0</v>
      </c>
      <c r="P21" s="78">
        <f t="shared" ref="P21:Q21" si="4">P13+P17</f>
        <v>0</v>
      </c>
      <c r="Q21" s="81">
        <f t="shared" si="4"/>
        <v>0</v>
      </c>
      <c r="R21" s="36" t="b">
        <f t="shared" si="0"/>
        <v>1</v>
      </c>
      <c r="S21" s="37" t="b">
        <f>E21=SUM(F21:Q21)</f>
        <v>1</v>
      </c>
      <c r="T21" s="73"/>
      <c r="U21" s="73"/>
      <c r="V21" s="74"/>
      <c r="W21" s="74"/>
      <c r="X21" s="74"/>
      <c r="Y21" s="74"/>
      <c r="Z21" s="74"/>
    </row>
    <row r="22" spans="1:26" s="75" customFormat="1" ht="39.950000000000003" customHeight="1" x14ac:dyDescent="0.25">
      <c r="A22" s="82" t="s">
        <v>38</v>
      </c>
      <c r="B22" s="83">
        <f>B14+B18</f>
        <v>114</v>
      </c>
      <c r="C22" s="84">
        <f t="shared" si="2"/>
        <v>303296517.36999983</v>
      </c>
      <c r="D22" s="85">
        <f t="shared" si="2"/>
        <v>131756999.19000003</v>
      </c>
      <c r="E22" s="50">
        <f t="shared" si="2"/>
        <v>171539518.18000001</v>
      </c>
      <c r="F22" s="86">
        <f t="shared" si="2"/>
        <v>0</v>
      </c>
      <c r="G22" s="84">
        <f t="shared" si="2"/>
        <v>0</v>
      </c>
      <c r="H22" s="84">
        <f t="shared" si="2"/>
        <v>0</v>
      </c>
      <c r="I22" s="84">
        <f t="shared" si="2"/>
        <v>0</v>
      </c>
      <c r="J22" s="84">
        <f t="shared" si="2"/>
        <v>0</v>
      </c>
      <c r="K22" s="84">
        <f t="shared" si="2"/>
        <v>0</v>
      </c>
      <c r="L22" s="84">
        <f t="shared" si="2"/>
        <v>0</v>
      </c>
      <c r="M22" s="84">
        <f t="shared" si="2"/>
        <v>171539518.18000001</v>
      </c>
      <c r="N22" s="84">
        <f t="shared" si="2"/>
        <v>0</v>
      </c>
      <c r="O22" s="84">
        <f t="shared" si="2"/>
        <v>0</v>
      </c>
      <c r="P22" s="84">
        <f t="shared" ref="P22:Q22" si="5">P14+P18</f>
        <v>0</v>
      </c>
      <c r="Q22" s="87">
        <f t="shared" si="5"/>
        <v>0</v>
      </c>
      <c r="R22" s="36" t="b">
        <f t="shared" si="0"/>
        <v>1</v>
      </c>
      <c r="S22" s="37" t="b">
        <f t="shared" si="1"/>
        <v>1</v>
      </c>
      <c r="T22" s="73"/>
      <c r="U22" s="73"/>
      <c r="V22" s="74"/>
      <c r="W22" s="74"/>
      <c r="X22" s="74"/>
      <c r="Y22" s="74"/>
      <c r="Z22" s="74"/>
    </row>
    <row r="23" spans="1:26" s="75" customFormat="1" ht="39.950000000000003" customHeight="1" thickBot="1" x14ac:dyDescent="0.3">
      <c r="A23" s="88" t="s">
        <v>39</v>
      </c>
      <c r="B23" s="89">
        <f>B15+B19</f>
        <v>19</v>
      </c>
      <c r="C23" s="90">
        <f t="shared" ref="C23:O23" si="6">C15+C19</f>
        <v>268685985.88999999</v>
      </c>
      <c r="D23" s="91">
        <f t="shared" si="6"/>
        <v>114205997.99999997</v>
      </c>
      <c r="E23" s="56">
        <f t="shared" si="6"/>
        <v>154479987.89000002</v>
      </c>
      <c r="F23" s="92">
        <f t="shared" si="6"/>
        <v>0</v>
      </c>
      <c r="G23" s="90">
        <f t="shared" si="6"/>
        <v>0</v>
      </c>
      <c r="H23" s="90">
        <f t="shared" si="6"/>
        <v>0</v>
      </c>
      <c r="I23" s="90">
        <f t="shared" si="6"/>
        <v>0</v>
      </c>
      <c r="J23" s="90">
        <f t="shared" si="6"/>
        <v>0</v>
      </c>
      <c r="K23" s="90">
        <f t="shared" si="6"/>
        <v>0</v>
      </c>
      <c r="L23" s="90">
        <f t="shared" si="6"/>
        <v>0</v>
      </c>
      <c r="M23" s="90">
        <f t="shared" si="6"/>
        <v>62553684.930000007</v>
      </c>
      <c r="N23" s="90">
        <f t="shared" si="6"/>
        <v>82816118.030000001</v>
      </c>
      <c r="O23" s="90">
        <f t="shared" si="6"/>
        <v>9110184.9299999997</v>
      </c>
      <c r="P23" s="90">
        <f t="shared" ref="P23:Q23" si="7">P15+P19</f>
        <v>0</v>
      </c>
      <c r="Q23" s="93">
        <f t="shared" si="7"/>
        <v>0</v>
      </c>
      <c r="R23" s="36" t="b">
        <f t="shared" si="0"/>
        <v>1</v>
      </c>
      <c r="S23" s="37" t="b">
        <f t="shared" si="1"/>
        <v>1</v>
      </c>
      <c r="T23" s="73"/>
      <c r="U23" s="73"/>
      <c r="V23" s="74"/>
      <c r="W23" s="74"/>
      <c r="X23" s="74"/>
      <c r="Y23" s="74"/>
      <c r="Z23" s="74"/>
    </row>
    <row r="24" spans="1:26" ht="39.950000000000003" customHeight="1" thickTop="1" x14ac:dyDescent="0.2">
      <c r="A24" s="30" t="s">
        <v>2</v>
      </c>
      <c r="B24" s="31">
        <f>COUNTA('pow rez'!K3:K21)</f>
        <v>19</v>
      </c>
      <c r="C24" s="32">
        <f>SUM('pow rez'!J3:J21)</f>
        <v>181741763.99000001</v>
      </c>
      <c r="D24" s="59">
        <f>SUM('pow rez'!L3:L21)</f>
        <v>78109385.219999984</v>
      </c>
      <c r="E24" s="33">
        <f>SUM('pow rez'!K3:K21)</f>
        <v>103632378.77</v>
      </c>
      <c r="F24" s="34">
        <f>SUM('pow rez'!N3:N21)</f>
        <v>0</v>
      </c>
      <c r="G24" s="32">
        <f>SUM('pow rez'!O3:O21)</f>
        <v>0</v>
      </c>
      <c r="H24" s="32">
        <f>SUM('pow rez'!P3:P21)</f>
        <v>0</v>
      </c>
      <c r="I24" s="32">
        <f>SUM('pow rez'!Q3:Q21)</f>
        <v>0</v>
      </c>
      <c r="J24" s="32">
        <f>SUM('pow rez'!R3:R21)</f>
        <v>0</v>
      </c>
      <c r="K24" s="32">
        <f>SUM('pow rez'!S3:S21)</f>
        <v>0</v>
      </c>
      <c r="L24" s="32">
        <f>SUM('pow rez'!T3:T21)</f>
        <v>0</v>
      </c>
      <c r="M24" s="32">
        <f>SUM('pow rez'!U3:U21)</f>
        <v>92622255.419999987</v>
      </c>
      <c r="N24" s="32">
        <f>SUM('pow rez'!V3:V21)</f>
        <v>11010123.35</v>
      </c>
      <c r="O24" s="32">
        <f>SUM('pow rez'!W3:W21)</f>
        <v>0</v>
      </c>
      <c r="P24" s="32">
        <f>SUM('pow rez'!X3:X21)</f>
        <v>0</v>
      </c>
      <c r="Q24" s="35">
        <f>SUM('pow rez'!Y3:Y21)</f>
        <v>0</v>
      </c>
      <c r="R24" s="36" t="b">
        <f t="shared" si="0"/>
        <v>1</v>
      </c>
      <c r="S24" s="37" t="b">
        <f t="shared" si="1"/>
        <v>1</v>
      </c>
      <c r="T24" s="38"/>
      <c r="U24" s="38"/>
      <c r="V24" s="39"/>
      <c r="W24" s="39"/>
      <c r="X24" s="39"/>
      <c r="Y24" s="39"/>
      <c r="Z24" s="39"/>
    </row>
    <row r="25" spans="1:26" ht="39.950000000000003" customHeight="1" x14ac:dyDescent="0.2">
      <c r="A25" s="47" t="s">
        <v>38</v>
      </c>
      <c r="B25" s="48">
        <f>COUNTIF('pow rez'!C3:C21,"N")</f>
        <v>16</v>
      </c>
      <c r="C25" s="49">
        <f>SUMIF('pow rez'!C3:C21,"N",'pow rez'!J3:J21)</f>
        <v>146178639.20999998</v>
      </c>
      <c r="D25" s="64">
        <f>SUMIF('pow rez'!C3:C21,"N",'pow rez'!L3:L21)</f>
        <v>62552178.199999988</v>
      </c>
      <c r="E25" s="50">
        <f>SUMIF('pow rez'!C3:C21,"N",'pow rez'!K3:K21)</f>
        <v>83626461.01000002</v>
      </c>
      <c r="F25" s="51">
        <f>SUMIF('pow rez'!C3:C21,"N",'pow rez'!N3:N21)</f>
        <v>0</v>
      </c>
      <c r="G25" s="49">
        <f>SUMIF('pow rez'!C3:C21,"N",'pow rez'!O3:O21)</f>
        <v>0</v>
      </c>
      <c r="H25" s="49">
        <f>SUMIF('pow rez'!C3:C21,"N",'pow rez'!P3:P21)</f>
        <v>0</v>
      </c>
      <c r="I25" s="49">
        <f>SUMIF('pow rez'!C3:C21,"N",'pow rez'!Q3:Q21)</f>
        <v>0</v>
      </c>
      <c r="J25" s="49">
        <f>SUMIF('pow rez'!C3:C21,"N",'pow rez'!R3:R21)</f>
        <v>0</v>
      </c>
      <c r="K25" s="49">
        <f>SUMIF('pow rez'!C3:C21,"N",'pow rez'!S3:S21)</f>
        <v>0</v>
      </c>
      <c r="L25" s="49">
        <f>SUMIF('pow rez'!C3:C21,"N",'pow rez'!T3:T21)</f>
        <v>0</v>
      </c>
      <c r="M25" s="49">
        <f>SUMIF('pow rez'!C3:C21,"N",'pow rez'!U3:U21)</f>
        <v>83626461.01000002</v>
      </c>
      <c r="N25" s="49">
        <f>SUMIF('pow rez'!C3:C21,"N",'pow rez'!V3:V21)</f>
        <v>0</v>
      </c>
      <c r="O25" s="49">
        <f>SUMIF('pow rez'!C3:C21,"N",'pow rez'!W3:W21)</f>
        <v>0</v>
      </c>
      <c r="P25" s="49">
        <f>SUMIF('pow rez'!D3:D21,"N",'pow rez'!X3:X21)</f>
        <v>0</v>
      </c>
      <c r="Q25" s="52">
        <f>SUMIF('pow rez'!E3:E21,"N",'pow rez'!Y3:Y21)</f>
        <v>0</v>
      </c>
      <c r="R25" s="36" t="b">
        <f t="shared" si="0"/>
        <v>1</v>
      </c>
      <c r="S25" s="37" t="b">
        <f t="shared" si="1"/>
        <v>1</v>
      </c>
      <c r="T25" s="38"/>
      <c r="U25" s="38"/>
      <c r="V25" s="39"/>
      <c r="W25" s="39"/>
      <c r="X25" s="39"/>
      <c r="Y25" s="39"/>
      <c r="Z25" s="39"/>
    </row>
    <row r="26" spans="1:26" ht="39.950000000000003" customHeight="1" thickBot="1" x14ac:dyDescent="0.25">
      <c r="A26" s="53" t="s">
        <v>39</v>
      </c>
      <c r="B26" s="54">
        <f>COUNTIF('pow rez'!C3:C21,"W")</f>
        <v>3</v>
      </c>
      <c r="C26" s="55">
        <f>SUMIF('pow rez'!C3:C21,"W",'pow rez'!J3:J21)</f>
        <v>35563124.780000001</v>
      </c>
      <c r="D26" s="65">
        <f>SUMIF('pow rez'!C3:C21,"W",'pow rez'!L3:L21)</f>
        <v>15557207.02</v>
      </c>
      <c r="E26" s="56">
        <f>SUMIF('pow rez'!C3:C21,"W",'pow rez'!K3:K21)</f>
        <v>20005917.759999998</v>
      </c>
      <c r="F26" s="57">
        <f>SUMIF('pow rez'!C3:C21,"W",'pow rez'!N3:N21)</f>
        <v>0</v>
      </c>
      <c r="G26" s="55">
        <f>SUMIF('pow rez'!C3:C21,"W",'pow rez'!O3:O21)</f>
        <v>0</v>
      </c>
      <c r="H26" s="55">
        <f>SUMIF('pow rez'!C3:C21,"W",'pow rez'!P3:P21)</f>
        <v>0</v>
      </c>
      <c r="I26" s="55">
        <f>SUMIF('pow rez'!C3:C21,"W",'pow rez'!Q3:Q21)</f>
        <v>0</v>
      </c>
      <c r="J26" s="55">
        <f>SUMIF('pow rez'!C3:C21,"W",'pow rez'!R3:R21)</f>
        <v>0</v>
      </c>
      <c r="K26" s="55">
        <f>SUMIF('pow rez'!C3:C21,"W",'pow rez'!S3:S21)</f>
        <v>0</v>
      </c>
      <c r="L26" s="55">
        <f>SUMIF('pow rez'!C3:C21,"W",'pow rez'!T3:T21)</f>
        <v>0</v>
      </c>
      <c r="M26" s="55">
        <f>SUMIF('pow rez'!C3:C21,"W",'pow rez'!U3:U21)</f>
        <v>8995794.4100000001</v>
      </c>
      <c r="N26" s="55">
        <f>SUMIF('pow rez'!C3:C21,"W",'pow rez'!V3:V21)</f>
        <v>11010123.35</v>
      </c>
      <c r="O26" s="55">
        <f>SUMIF('pow rez'!C3:C21,"W",'pow rez'!W3:W21)</f>
        <v>0</v>
      </c>
      <c r="P26" s="55">
        <f>SUMIF('pow rez'!D3:D21,"W",'pow rez'!X3:X21)</f>
        <v>0</v>
      </c>
      <c r="Q26" s="58">
        <f>SUMIF('pow rez'!E3:E21,"W",'pow rez'!Y3:Y21)</f>
        <v>0</v>
      </c>
      <c r="R26" s="36" t="b">
        <f t="shared" si="0"/>
        <v>1</v>
      </c>
      <c r="S26" s="37" t="b">
        <f t="shared" si="1"/>
        <v>1</v>
      </c>
      <c r="T26" s="38"/>
      <c r="U26" s="38"/>
      <c r="V26" s="39"/>
      <c r="W26" s="39"/>
      <c r="X26" s="39"/>
      <c r="Y26" s="39"/>
      <c r="Z26" s="39"/>
    </row>
    <row r="27" spans="1:26" ht="39.950000000000003" customHeight="1" thickTop="1" x14ac:dyDescent="0.2">
      <c r="A27" s="30" t="s">
        <v>3</v>
      </c>
      <c r="B27" s="31">
        <f>COUNTA('gm rez'!L3:L91)</f>
        <v>89</v>
      </c>
      <c r="C27" s="32">
        <f>SUM('gm rez'!K3:K91)</f>
        <v>131045663.27999993</v>
      </c>
      <c r="D27" s="59">
        <f>SUM('gm rez'!M3:M91)</f>
        <v>58443958.229999982</v>
      </c>
      <c r="E27" s="33">
        <f>SUM('gm rez'!L3:L91)</f>
        <v>72601705.049999982</v>
      </c>
      <c r="F27" s="34">
        <f>SUM('gm rez'!O3:O91)</f>
        <v>0</v>
      </c>
      <c r="G27" s="32">
        <f>SUM('gm rez'!P3:P91)</f>
        <v>0</v>
      </c>
      <c r="H27" s="32">
        <f>SUM('gm rez'!Q3:Q91)</f>
        <v>0</v>
      </c>
      <c r="I27" s="32">
        <f>SUM('gm rez'!R3:R91)</f>
        <v>0</v>
      </c>
      <c r="J27" s="32">
        <f>SUM('gm rez'!S3:S91)</f>
        <v>0</v>
      </c>
      <c r="K27" s="32">
        <f>SUM('gm rez'!T3:T91)</f>
        <v>0</v>
      </c>
      <c r="L27" s="32">
        <f>SUM('gm rez'!U3:U91)</f>
        <v>0</v>
      </c>
      <c r="M27" s="32">
        <f>SUM('gm rez'!V3:V91)</f>
        <v>71778468.079999968</v>
      </c>
      <c r="N27" s="32">
        <f>SUM('gm rez'!W3:W91)</f>
        <v>823236.97</v>
      </c>
      <c r="O27" s="32">
        <f>SUM('gm rez'!X3:X91)</f>
        <v>0</v>
      </c>
      <c r="P27" s="32">
        <f>SUM('gm rez'!Y3:Y91)</f>
        <v>0</v>
      </c>
      <c r="Q27" s="35">
        <f>SUM('gm rez'!Z3:Z91)</f>
        <v>0</v>
      </c>
      <c r="R27" s="36" t="b">
        <f t="shared" si="0"/>
        <v>1</v>
      </c>
      <c r="S27" s="37" t="b">
        <f t="shared" si="1"/>
        <v>1</v>
      </c>
      <c r="T27" s="94"/>
      <c r="U27" s="94"/>
      <c r="V27" s="95"/>
      <c r="W27" s="95"/>
      <c r="X27" s="40"/>
      <c r="Y27" s="6"/>
      <c r="Z27" s="6"/>
    </row>
    <row r="28" spans="1:26" ht="39.950000000000003" customHeight="1" x14ac:dyDescent="0.2">
      <c r="A28" s="47" t="s">
        <v>38</v>
      </c>
      <c r="B28" s="48">
        <f>COUNTIF('gm rez'!C3:C91,"N")</f>
        <v>88</v>
      </c>
      <c r="C28" s="49">
        <f>SUMIF('gm rez'!C3:C91,"N",'gm rez'!K3:K91)</f>
        <v>128760462.63999993</v>
      </c>
      <c r="D28" s="64">
        <f>SUMIF('gm rez'!C3:C91,"N",'gm rez'!M3:M91)</f>
        <v>57529877.969999984</v>
      </c>
      <c r="E28" s="50">
        <f>SUMIF('gm rez'!C3:C91,"N",'gm rez'!L3:L91)</f>
        <v>71230584.669999972</v>
      </c>
      <c r="F28" s="51">
        <f>SUMIF('gm rez'!C3:C91,"N",'gm rez'!O3:O91)</f>
        <v>0</v>
      </c>
      <c r="G28" s="49">
        <f>SUMIF('gm rez'!C3:C91,"N",'gm rez'!P3:P91)</f>
        <v>0</v>
      </c>
      <c r="H28" s="49">
        <f>SUMIF('gm rez'!C3:C91,"N",'gm rez'!Q3:Q91)</f>
        <v>0</v>
      </c>
      <c r="I28" s="49">
        <f>SUMIF('gm rez'!C3:C91,"N",'gm rez'!R3:R91)</f>
        <v>0</v>
      </c>
      <c r="J28" s="49">
        <f>SUMIF('gm rez'!C3:C91,"N",'gm rez'!S3:S91)</f>
        <v>0</v>
      </c>
      <c r="K28" s="49">
        <f>SUMIF('gm rez'!C3:C91,"N",'gm rez'!T3:T91)</f>
        <v>0</v>
      </c>
      <c r="L28" s="49">
        <f>SUMIF('gm rez'!C3:C91,"N",'gm rez'!U3:U91)</f>
        <v>0</v>
      </c>
      <c r="M28" s="49">
        <f>SUMIF('gm rez'!C3:C91,"N",'gm rez'!V3:V91)</f>
        <v>71230584.669999972</v>
      </c>
      <c r="N28" s="49">
        <f>SUMIF('gm rez'!C3:C91,"N",'gm rez'!W3:W91)</f>
        <v>0</v>
      </c>
      <c r="O28" s="49">
        <f>SUMIF('gm rez'!C3:C91,"N",'gm rez'!X3:X91)</f>
        <v>0</v>
      </c>
      <c r="P28" s="49">
        <f>SUMIF('gm rez'!D3:D91,"N",'gm rez'!Y3:Y91)</f>
        <v>0</v>
      </c>
      <c r="Q28" s="52">
        <f>SUMIF('gm rez'!E3:E91,"N",'gm rez'!Z3:Z91)</f>
        <v>0</v>
      </c>
      <c r="R28" s="36" t="b">
        <f t="shared" si="0"/>
        <v>1</v>
      </c>
      <c r="S28" s="37" t="b">
        <f t="shared" si="1"/>
        <v>1</v>
      </c>
      <c r="T28" s="94"/>
      <c r="U28" s="94"/>
      <c r="V28" s="95"/>
      <c r="W28" s="95"/>
      <c r="X28" s="40"/>
      <c r="Y28" s="6"/>
      <c r="Z28" s="6"/>
    </row>
    <row r="29" spans="1:26" ht="39.950000000000003" customHeight="1" thickBot="1" x14ac:dyDescent="0.25">
      <c r="A29" s="53" t="s">
        <v>39</v>
      </c>
      <c r="B29" s="54">
        <f>COUNTIF('gm rez'!C3:C91,"W")</f>
        <v>1</v>
      </c>
      <c r="C29" s="55">
        <f>SUMIF('gm rez'!C3:C91,"W",'gm rez'!K3:K91)</f>
        <v>2285200.64</v>
      </c>
      <c r="D29" s="65">
        <f>SUMIF('gm rez'!C3:C91,"W",'gm rez'!M3:M91)</f>
        <v>914080.26000000024</v>
      </c>
      <c r="E29" s="56">
        <f>SUMIF('gm rez'!C3:C91,"W",'gm rez'!L3:L91)</f>
        <v>1371120.38</v>
      </c>
      <c r="F29" s="57">
        <f>SUMIF('gm rez'!C3:C91,"W",'gm rez'!O3:O91)</f>
        <v>0</v>
      </c>
      <c r="G29" s="55">
        <f>SUMIF('gm rez'!C3:C91,"W",'gm rez'!P3:P91)</f>
        <v>0</v>
      </c>
      <c r="H29" s="55">
        <f>SUMIF('gm rez'!C3:C91,"W",'gm rez'!Q3:Q91)</f>
        <v>0</v>
      </c>
      <c r="I29" s="55">
        <f>SUMIF('gm rez'!C3:C91,"W",'gm rez'!R3:R91)</f>
        <v>0</v>
      </c>
      <c r="J29" s="55">
        <f>SUMIF('gm rez'!C3:C91,"W",'gm rez'!S3:S91)</f>
        <v>0</v>
      </c>
      <c r="K29" s="55">
        <f>SUMIF('gm rez'!C3:C91,"W",'gm rez'!T3:T91)</f>
        <v>0</v>
      </c>
      <c r="L29" s="55">
        <f>SUMIF('gm rez'!C3:C91,"W",'gm rez'!U3:U91)</f>
        <v>0</v>
      </c>
      <c r="M29" s="55">
        <f>SUMIF('gm rez'!C3:C91,"W",'gm rez'!V3:V91)</f>
        <v>547883.41</v>
      </c>
      <c r="N29" s="55">
        <f>SUMIF('gm rez'!C3:C91,"W",'gm rez'!W3:W91)</f>
        <v>823236.97</v>
      </c>
      <c r="O29" s="55">
        <f>SUMIF('gm rez'!C3:C91,"W",'gm rez'!X3:X91)</f>
        <v>0</v>
      </c>
      <c r="P29" s="55">
        <f>SUMIF('gm rez'!D3:D91,"W",'gm rez'!Y3:Y91)</f>
        <v>0</v>
      </c>
      <c r="Q29" s="58">
        <f>SUMIF('gm rez'!E3:E91,"W",'gm rez'!Z3:Z91)</f>
        <v>0</v>
      </c>
      <c r="R29" s="36" t="b">
        <f t="shared" si="0"/>
        <v>1</v>
      </c>
      <c r="S29" s="37" t="b">
        <f t="shared" si="1"/>
        <v>1</v>
      </c>
      <c r="T29" s="94"/>
      <c r="U29" s="94"/>
      <c r="V29" s="95"/>
      <c r="W29" s="95"/>
      <c r="X29" s="40"/>
      <c r="Y29" s="6"/>
      <c r="Z29" s="6"/>
    </row>
    <row r="30" spans="1:26" ht="39.950000000000003" customHeight="1" thickTop="1" x14ac:dyDescent="0.2">
      <c r="A30" s="96" t="s">
        <v>22</v>
      </c>
      <c r="B30" s="97">
        <f>B24+B27</f>
        <v>108</v>
      </c>
      <c r="C30" s="98">
        <f t="shared" ref="C30:O30" si="8">C24+C27</f>
        <v>312787427.26999992</v>
      </c>
      <c r="D30" s="99">
        <f t="shared" si="8"/>
        <v>136553343.44999996</v>
      </c>
      <c r="E30" s="100">
        <f t="shared" si="8"/>
        <v>176234083.81999999</v>
      </c>
      <c r="F30" s="101">
        <f t="shared" si="8"/>
        <v>0</v>
      </c>
      <c r="G30" s="98">
        <f t="shared" si="8"/>
        <v>0</v>
      </c>
      <c r="H30" s="98">
        <f t="shared" si="8"/>
        <v>0</v>
      </c>
      <c r="I30" s="98">
        <f t="shared" si="8"/>
        <v>0</v>
      </c>
      <c r="J30" s="98">
        <f t="shared" si="8"/>
        <v>0</v>
      </c>
      <c r="K30" s="98">
        <f t="shared" si="8"/>
        <v>0</v>
      </c>
      <c r="L30" s="98">
        <f t="shared" si="8"/>
        <v>0</v>
      </c>
      <c r="M30" s="98">
        <f t="shared" si="8"/>
        <v>164400723.49999994</v>
      </c>
      <c r="N30" s="98">
        <f t="shared" si="8"/>
        <v>11833360.32</v>
      </c>
      <c r="O30" s="98">
        <f t="shared" si="8"/>
        <v>0</v>
      </c>
      <c r="P30" s="98">
        <f t="shared" ref="P30:Q30" si="9">P24+P27</f>
        <v>0</v>
      </c>
      <c r="Q30" s="102">
        <f t="shared" si="9"/>
        <v>0</v>
      </c>
      <c r="R30" s="36" t="b">
        <f t="shared" si="0"/>
        <v>1</v>
      </c>
      <c r="S30" s="37" t="b">
        <f t="shared" si="1"/>
        <v>1</v>
      </c>
      <c r="T30" s="103"/>
      <c r="U30" s="103"/>
      <c r="V30" s="24"/>
      <c r="W30" s="24"/>
    </row>
    <row r="31" spans="1:26" ht="39.950000000000003" customHeight="1" x14ac:dyDescent="0.2">
      <c r="A31" s="104" t="s">
        <v>38</v>
      </c>
      <c r="B31" s="105">
        <f t="shared" ref="B31:O31" si="10">B25+B28</f>
        <v>104</v>
      </c>
      <c r="C31" s="106">
        <f t="shared" si="10"/>
        <v>274939101.8499999</v>
      </c>
      <c r="D31" s="107">
        <f t="shared" si="10"/>
        <v>120082056.16999997</v>
      </c>
      <c r="E31" s="50">
        <f t="shared" si="10"/>
        <v>154857045.68000001</v>
      </c>
      <c r="F31" s="108">
        <f t="shared" si="10"/>
        <v>0</v>
      </c>
      <c r="G31" s="106">
        <f t="shared" si="10"/>
        <v>0</v>
      </c>
      <c r="H31" s="106">
        <f t="shared" si="10"/>
        <v>0</v>
      </c>
      <c r="I31" s="106">
        <f t="shared" si="10"/>
        <v>0</v>
      </c>
      <c r="J31" s="106">
        <f t="shared" si="10"/>
        <v>0</v>
      </c>
      <c r="K31" s="106">
        <f t="shared" si="10"/>
        <v>0</v>
      </c>
      <c r="L31" s="106">
        <f t="shared" si="10"/>
        <v>0</v>
      </c>
      <c r="M31" s="106">
        <f t="shared" si="10"/>
        <v>154857045.68000001</v>
      </c>
      <c r="N31" s="106">
        <f t="shared" si="10"/>
        <v>0</v>
      </c>
      <c r="O31" s="106">
        <f t="shared" si="10"/>
        <v>0</v>
      </c>
      <c r="P31" s="106">
        <f t="shared" ref="P31:Q31" si="11">P25+P28</f>
        <v>0</v>
      </c>
      <c r="Q31" s="109">
        <f t="shared" si="11"/>
        <v>0</v>
      </c>
      <c r="R31" s="36" t="b">
        <f t="shared" si="0"/>
        <v>1</v>
      </c>
      <c r="S31" s="37" t="b">
        <f t="shared" si="1"/>
        <v>1</v>
      </c>
      <c r="T31" s="103"/>
      <c r="U31" s="103"/>
      <c r="V31" s="24"/>
      <c r="W31" s="24"/>
    </row>
    <row r="32" spans="1:26" ht="39.950000000000003" customHeight="1" thickBot="1" x14ac:dyDescent="0.25">
      <c r="A32" s="110" t="s">
        <v>39</v>
      </c>
      <c r="B32" s="111">
        <f t="shared" ref="B32:O32" si="12">B26+B29</f>
        <v>4</v>
      </c>
      <c r="C32" s="112">
        <f t="shared" si="12"/>
        <v>37848325.420000002</v>
      </c>
      <c r="D32" s="113">
        <f t="shared" si="12"/>
        <v>16471287.279999999</v>
      </c>
      <c r="E32" s="114">
        <f t="shared" si="12"/>
        <v>21377038.139999997</v>
      </c>
      <c r="F32" s="115">
        <f t="shared" si="12"/>
        <v>0</v>
      </c>
      <c r="G32" s="112">
        <f t="shared" si="12"/>
        <v>0</v>
      </c>
      <c r="H32" s="112">
        <f t="shared" si="12"/>
        <v>0</v>
      </c>
      <c r="I32" s="112">
        <f t="shared" si="12"/>
        <v>0</v>
      </c>
      <c r="J32" s="112">
        <f t="shared" si="12"/>
        <v>0</v>
      </c>
      <c r="K32" s="112">
        <f t="shared" si="12"/>
        <v>0</v>
      </c>
      <c r="L32" s="112">
        <f t="shared" si="12"/>
        <v>0</v>
      </c>
      <c r="M32" s="112">
        <f t="shared" si="12"/>
        <v>9543677.8200000003</v>
      </c>
      <c r="N32" s="112">
        <f t="shared" si="12"/>
        <v>11833360.32</v>
      </c>
      <c r="O32" s="112">
        <f t="shared" si="12"/>
        <v>0</v>
      </c>
      <c r="P32" s="112">
        <f t="shared" ref="P32:Q32" si="13">P26+P29</f>
        <v>0</v>
      </c>
      <c r="Q32" s="116">
        <f t="shared" si="13"/>
        <v>0</v>
      </c>
      <c r="R32" s="36" t="b">
        <f t="shared" si="0"/>
        <v>1</v>
      </c>
      <c r="S32" s="37" t="b">
        <f t="shared" si="1"/>
        <v>1</v>
      </c>
      <c r="T32" s="103"/>
      <c r="U32" s="103"/>
      <c r="V32" s="24"/>
      <c r="W32" s="24"/>
    </row>
    <row r="33" spans="1:23" ht="39.950000000000003" customHeight="1" thickTop="1" x14ac:dyDescent="0.2">
      <c r="A33" s="117" t="s">
        <v>33</v>
      </c>
      <c r="B33" s="118">
        <f>B20+B30</f>
        <v>260</v>
      </c>
      <c r="C33" s="119">
        <f t="shared" ref="C33:O33" si="14">C20+C30</f>
        <v>997609095.04999995</v>
      </c>
      <c r="D33" s="120">
        <f t="shared" si="14"/>
        <v>423458654.40999997</v>
      </c>
      <c r="E33" s="121">
        <f t="shared" si="14"/>
        <v>574150440.6400001</v>
      </c>
      <c r="F33" s="122">
        <f t="shared" si="14"/>
        <v>0</v>
      </c>
      <c r="G33" s="119">
        <f t="shared" si="14"/>
        <v>0</v>
      </c>
      <c r="H33" s="119">
        <f t="shared" si="14"/>
        <v>0</v>
      </c>
      <c r="I33" s="119">
        <f t="shared" si="14"/>
        <v>0</v>
      </c>
      <c r="J33" s="119">
        <f t="shared" si="14"/>
        <v>0</v>
      </c>
      <c r="K33" s="119">
        <f t="shared" si="14"/>
        <v>2183046.9500000002</v>
      </c>
      <c r="L33" s="119">
        <f t="shared" si="14"/>
        <v>32422348.609999999</v>
      </c>
      <c r="M33" s="119">
        <f t="shared" si="14"/>
        <v>435337600.63999993</v>
      </c>
      <c r="N33" s="119">
        <f t="shared" si="14"/>
        <v>95097259.51000002</v>
      </c>
      <c r="O33" s="119">
        <f t="shared" si="14"/>
        <v>9110184.9299999997</v>
      </c>
      <c r="P33" s="119">
        <f t="shared" ref="P33:Q33" si="15">P20+P30</f>
        <v>0</v>
      </c>
      <c r="Q33" s="123">
        <f t="shared" si="15"/>
        <v>0</v>
      </c>
      <c r="R33" s="36" t="b">
        <f t="shared" si="0"/>
        <v>1</v>
      </c>
      <c r="S33" s="37" t="b">
        <f t="shared" si="1"/>
        <v>1</v>
      </c>
      <c r="T33" s="103"/>
      <c r="U33" s="103"/>
      <c r="V33" s="24"/>
      <c r="W33" s="24"/>
    </row>
    <row r="34" spans="1:23" ht="39.950000000000003" customHeight="1" x14ac:dyDescent="0.2">
      <c r="A34" s="124" t="s">
        <v>37</v>
      </c>
      <c r="B34" s="125">
        <f>B21</f>
        <v>19</v>
      </c>
      <c r="C34" s="126">
        <f t="shared" ref="C34:O34" si="16">C21</f>
        <v>112839164.51999998</v>
      </c>
      <c r="D34" s="127">
        <f t="shared" si="16"/>
        <v>40942313.770000003</v>
      </c>
      <c r="E34" s="44">
        <f t="shared" si="16"/>
        <v>71896850.75</v>
      </c>
      <c r="F34" s="128">
        <f t="shared" si="16"/>
        <v>0</v>
      </c>
      <c r="G34" s="126">
        <f t="shared" si="16"/>
        <v>0</v>
      </c>
      <c r="H34" s="126">
        <f t="shared" si="16"/>
        <v>0</v>
      </c>
      <c r="I34" s="126">
        <f t="shared" si="16"/>
        <v>0</v>
      </c>
      <c r="J34" s="126">
        <f t="shared" si="16"/>
        <v>0</v>
      </c>
      <c r="K34" s="126">
        <f t="shared" si="16"/>
        <v>2183046.9500000002</v>
      </c>
      <c r="L34" s="126">
        <f t="shared" si="16"/>
        <v>32422348.609999999</v>
      </c>
      <c r="M34" s="126">
        <f t="shared" si="16"/>
        <v>36843674.030000001</v>
      </c>
      <c r="N34" s="126">
        <f t="shared" si="16"/>
        <v>447781.16</v>
      </c>
      <c r="O34" s="126">
        <f t="shared" si="16"/>
        <v>0</v>
      </c>
      <c r="P34" s="126">
        <f t="shared" ref="P34:Q34" si="17">P21</f>
        <v>0</v>
      </c>
      <c r="Q34" s="129">
        <f t="shared" si="17"/>
        <v>0</v>
      </c>
      <c r="R34" s="36" t="b">
        <f t="shared" si="0"/>
        <v>1</v>
      </c>
      <c r="S34" s="37" t="b">
        <f t="shared" si="1"/>
        <v>1</v>
      </c>
      <c r="T34" s="103"/>
      <c r="U34" s="103"/>
      <c r="V34" s="24"/>
      <c r="W34" s="24"/>
    </row>
    <row r="35" spans="1:23" ht="39.950000000000003" customHeight="1" x14ac:dyDescent="0.2">
      <c r="A35" s="130" t="s">
        <v>38</v>
      </c>
      <c r="B35" s="131">
        <f>B22+B31</f>
        <v>218</v>
      </c>
      <c r="C35" s="132">
        <f t="shared" ref="C35:O35" si="18">C22+C31</f>
        <v>578235619.21999979</v>
      </c>
      <c r="D35" s="133">
        <f t="shared" si="18"/>
        <v>251839055.36000001</v>
      </c>
      <c r="E35" s="134">
        <f t="shared" si="18"/>
        <v>326396563.86000001</v>
      </c>
      <c r="F35" s="135">
        <f t="shared" si="18"/>
        <v>0</v>
      </c>
      <c r="G35" s="132">
        <f t="shared" si="18"/>
        <v>0</v>
      </c>
      <c r="H35" s="132">
        <f t="shared" si="18"/>
        <v>0</v>
      </c>
      <c r="I35" s="132">
        <f t="shared" si="18"/>
        <v>0</v>
      </c>
      <c r="J35" s="132">
        <f t="shared" si="18"/>
        <v>0</v>
      </c>
      <c r="K35" s="132">
        <f t="shared" si="18"/>
        <v>0</v>
      </c>
      <c r="L35" s="132">
        <f t="shared" si="18"/>
        <v>0</v>
      </c>
      <c r="M35" s="132">
        <f t="shared" si="18"/>
        <v>326396563.86000001</v>
      </c>
      <c r="N35" s="132">
        <f t="shared" si="18"/>
        <v>0</v>
      </c>
      <c r="O35" s="132">
        <f t="shared" si="18"/>
        <v>0</v>
      </c>
      <c r="P35" s="132">
        <f t="shared" ref="P35:Q35" si="19">P22+P31</f>
        <v>0</v>
      </c>
      <c r="Q35" s="136">
        <f t="shared" si="19"/>
        <v>0</v>
      </c>
      <c r="R35" s="36" t="b">
        <f t="shared" si="0"/>
        <v>1</v>
      </c>
      <c r="S35" s="37" t="b">
        <f t="shared" si="1"/>
        <v>1</v>
      </c>
      <c r="T35" s="103"/>
      <c r="U35" s="103"/>
      <c r="V35" s="24"/>
      <c r="W35" s="24"/>
    </row>
    <row r="36" spans="1:23" ht="39.950000000000003" customHeight="1" thickBot="1" x14ac:dyDescent="0.25">
      <c r="A36" s="137" t="s">
        <v>39</v>
      </c>
      <c r="B36" s="138">
        <f>B23+B32</f>
        <v>23</v>
      </c>
      <c r="C36" s="139">
        <f t="shared" ref="C36:O36" si="20">C23+C32</f>
        <v>306534311.31</v>
      </c>
      <c r="D36" s="140">
        <f t="shared" si="20"/>
        <v>130677285.27999997</v>
      </c>
      <c r="E36" s="56">
        <f t="shared" si="20"/>
        <v>175857026.03</v>
      </c>
      <c r="F36" s="141">
        <f t="shared" si="20"/>
        <v>0</v>
      </c>
      <c r="G36" s="139">
        <f t="shared" si="20"/>
        <v>0</v>
      </c>
      <c r="H36" s="139">
        <f t="shared" si="20"/>
        <v>0</v>
      </c>
      <c r="I36" s="139">
        <f t="shared" si="20"/>
        <v>0</v>
      </c>
      <c r="J36" s="139">
        <f t="shared" si="20"/>
        <v>0</v>
      </c>
      <c r="K36" s="139">
        <f t="shared" si="20"/>
        <v>0</v>
      </c>
      <c r="L36" s="139">
        <f t="shared" si="20"/>
        <v>0</v>
      </c>
      <c r="M36" s="139">
        <f t="shared" si="20"/>
        <v>72097362.75</v>
      </c>
      <c r="N36" s="139">
        <f t="shared" si="20"/>
        <v>94649478.349999994</v>
      </c>
      <c r="O36" s="139">
        <f t="shared" si="20"/>
        <v>9110184.9299999997</v>
      </c>
      <c r="P36" s="139">
        <f t="shared" ref="P36:Q36" si="21">P23+P32</f>
        <v>0</v>
      </c>
      <c r="Q36" s="142">
        <f t="shared" si="21"/>
        <v>0</v>
      </c>
      <c r="R36" s="36" t="b">
        <f t="shared" si="0"/>
        <v>1</v>
      </c>
      <c r="S36" s="37" t="b">
        <f t="shared" si="1"/>
        <v>1</v>
      </c>
      <c r="T36" s="103"/>
      <c r="U36" s="103"/>
      <c r="V36" s="24"/>
      <c r="W36" s="24"/>
    </row>
    <row r="37" spans="1:23" ht="15" thickTop="1" x14ac:dyDescent="0.2">
      <c r="A37" s="143"/>
      <c r="B37" s="143" t="b">
        <f>B12+B16=B20</f>
        <v>1</v>
      </c>
      <c r="C37" s="143" t="b">
        <f t="shared" ref="C37:Q37" si="22">C12+C16=C20</f>
        <v>1</v>
      </c>
      <c r="D37" s="143" t="b">
        <f t="shared" si="22"/>
        <v>1</v>
      </c>
      <c r="E37" s="143" t="b">
        <f t="shared" si="22"/>
        <v>1</v>
      </c>
      <c r="F37" s="143" t="b">
        <f t="shared" si="22"/>
        <v>1</v>
      </c>
      <c r="G37" s="143" t="b">
        <f t="shared" si="22"/>
        <v>1</v>
      </c>
      <c r="H37" s="143" t="b">
        <f t="shared" si="22"/>
        <v>1</v>
      </c>
      <c r="I37" s="143" t="b">
        <f t="shared" si="22"/>
        <v>1</v>
      </c>
      <c r="J37" s="143" t="b">
        <f t="shared" si="22"/>
        <v>1</v>
      </c>
      <c r="K37" s="143" t="b">
        <f t="shared" si="22"/>
        <v>1</v>
      </c>
      <c r="L37" s="143" t="b">
        <f t="shared" si="22"/>
        <v>1</v>
      </c>
      <c r="M37" s="143" t="b">
        <f t="shared" si="22"/>
        <v>1</v>
      </c>
      <c r="N37" s="143" t="b">
        <f t="shared" si="22"/>
        <v>1</v>
      </c>
      <c r="O37" s="143" t="b">
        <f t="shared" si="22"/>
        <v>1</v>
      </c>
      <c r="P37" s="143" t="b">
        <f t="shared" si="22"/>
        <v>1</v>
      </c>
      <c r="Q37" s="143" t="b">
        <f t="shared" si="22"/>
        <v>1</v>
      </c>
      <c r="R37" s="143"/>
      <c r="S37" s="143"/>
      <c r="T37" s="103"/>
      <c r="U37" s="103"/>
      <c r="V37" s="24"/>
      <c r="W37" s="24"/>
    </row>
    <row r="38" spans="1:23" x14ac:dyDescent="0.2">
      <c r="A38" s="143"/>
      <c r="B38" s="143" t="b">
        <f>B13+B17=B21</f>
        <v>1</v>
      </c>
      <c r="C38" s="143" t="b">
        <f t="shared" ref="C38:Q38" si="23">C13+C17=C21</f>
        <v>1</v>
      </c>
      <c r="D38" s="143" t="b">
        <f t="shared" si="23"/>
        <v>1</v>
      </c>
      <c r="E38" s="143" t="b">
        <f t="shared" si="23"/>
        <v>1</v>
      </c>
      <c r="F38" s="143" t="b">
        <f t="shared" si="23"/>
        <v>1</v>
      </c>
      <c r="G38" s="143" t="b">
        <f t="shared" si="23"/>
        <v>1</v>
      </c>
      <c r="H38" s="143" t="b">
        <f t="shared" si="23"/>
        <v>1</v>
      </c>
      <c r="I38" s="143" t="b">
        <f t="shared" si="23"/>
        <v>1</v>
      </c>
      <c r="J38" s="143" t="b">
        <f t="shared" si="23"/>
        <v>1</v>
      </c>
      <c r="K38" s="143" t="b">
        <f t="shared" si="23"/>
        <v>1</v>
      </c>
      <c r="L38" s="143" t="b">
        <f t="shared" si="23"/>
        <v>1</v>
      </c>
      <c r="M38" s="143" t="b">
        <f t="shared" si="23"/>
        <v>1</v>
      </c>
      <c r="N38" s="143" t="b">
        <f t="shared" si="23"/>
        <v>1</v>
      </c>
      <c r="O38" s="143" t="b">
        <f t="shared" si="23"/>
        <v>1</v>
      </c>
      <c r="P38" s="143" t="b">
        <f t="shared" si="23"/>
        <v>1</v>
      </c>
      <c r="Q38" s="143" t="b">
        <f t="shared" si="23"/>
        <v>1</v>
      </c>
      <c r="R38" s="143"/>
      <c r="S38" s="143"/>
      <c r="T38" s="103"/>
      <c r="U38" s="103"/>
      <c r="V38" s="24"/>
      <c r="W38" s="24"/>
    </row>
    <row r="39" spans="1:23" x14ac:dyDescent="0.2">
      <c r="A39" s="143"/>
      <c r="B39" s="143" t="b">
        <f>B14+B18=B22</f>
        <v>1</v>
      </c>
      <c r="C39" s="143" t="b">
        <f t="shared" ref="C39:Q39" si="24">C14+C18=C22</f>
        <v>1</v>
      </c>
      <c r="D39" s="143" t="b">
        <f t="shared" si="24"/>
        <v>1</v>
      </c>
      <c r="E39" s="143" t="b">
        <f t="shared" si="24"/>
        <v>1</v>
      </c>
      <c r="F39" s="143" t="b">
        <f t="shared" si="24"/>
        <v>1</v>
      </c>
      <c r="G39" s="143" t="b">
        <f t="shared" si="24"/>
        <v>1</v>
      </c>
      <c r="H39" s="143" t="b">
        <f t="shared" si="24"/>
        <v>1</v>
      </c>
      <c r="I39" s="143" t="b">
        <f t="shared" si="24"/>
        <v>1</v>
      </c>
      <c r="J39" s="143" t="b">
        <f t="shared" si="24"/>
        <v>1</v>
      </c>
      <c r="K39" s="143" t="b">
        <f t="shared" si="24"/>
        <v>1</v>
      </c>
      <c r="L39" s="143" t="b">
        <f t="shared" si="24"/>
        <v>1</v>
      </c>
      <c r="M39" s="143" t="b">
        <f t="shared" si="24"/>
        <v>1</v>
      </c>
      <c r="N39" s="143" t="b">
        <f t="shared" si="24"/>
        <v>1</v>
      </c>
      <c r="O39" s="143" t="b">
        <f t="shared" si="24"/>
        <v>1</v>
      </c>
      <c r="P39" s="143" t="b">
        <f t="shared" si="24"/>
        <v>1</v>
      </c>
      <c r="Q39" s="143" t="b">
        <f t="shared" si="24"/>
        <v>1</v>
      </c>
      <c r="R39" s="143"/>
      <c r="S39" s="143"/>
      <c r="T39" s="103"/>
      <c r="U39" s="103"/>
      <c r="V39" s="24"/>
      <c r="W39" s="24"/>
    </row>
    <row r="40" spans="1:23" x14ac:dyDescent="0.2">
      <c r="A40" s="143"/>
      <c r="B40" s="143" t="b">
        <f>B15+B19=B23</f>
        <v>1</v>
      </c>
      <c r="C40" s="143" t="b">
        <f t="shared" ref="C40:Q40" si="25">C15+C19=C23</f>
        <v>1</v>
      </c>
      <c r="D40" s="143" t="b">
        <f t="shared" si="25"/>
        <v>1</v>
      </c>
      <c r="E40" s="143" t="b">
        <f t="shared" si="25"/>
        <v>1</v>
      </c>
      <c r="F40" s="143" t="b">
        <f t="shared" si="25"/>
        <v>1</v>
      </c>
      <c r="G40" s="143" t="b">
        <f t="shared" si="25"/>
        <v>1</v>
      </c>
      <c r="H40" s="143" t="b">
        <f t="shared" si="25"/>
        <v>1</v>
      </c>
      <c r="I40" s="143" t="b">
        <f t="shared" si="25"/>
        <v>1</v>
      </c>
      <c r="J40" s="143" t="b">
        <f t="shared" si="25"/>
        <v>1</v>
      </c>
      <c r="K40" s="143" t="b">
        <f t="shared" si="25"/>
        <v>1</v>
      </c>
      <c r="L40" s="143" t="b">
        <f t="shared" si="25"/>
        <v>1</v>
      </c>
      <c r="M40" s="143" t="b">
        <f t="shared" si="25"/>
        <v>1</v>
      </c>
      <c r="N40" s="143" t="b">
        <f t="shared" si="25"/>
        <v>1</v>
      </c>
      <c r="O40" s="143" t="b">
        <f t="shared" si="25"/>
        <v>1</v>
      </c>
      <c r="P40" s="143" t="b">
        <f t="shared" si="25"/>
        <v>1</v>
      </c>
      <c r="Q40" s="143" t="b">
        <f t="shared" si="25"/>
        <v>1</v>
      </c>
      <c r="R40" s="143"/>
      <c r="S40" s="143"/>
      <c r="T40" s="103"/>
      <c r="U40" s="103"/>
      <c r="V40" s="24"/>
      <c r="W40" s="24"/>
    </row>
    <row r="41" spans="1:23" x14ac:dyDescent="0.2">
      <c r="A41" s="23"/>
      <c r="B41" s="23" t="b">
        <f>B24+B27=B30</f>
        <v>1</v>
      </c>
      <c r="C41" s="23" t="b">
        <f t="shared" ref="C41:Q41" si="26">C24+C27=C30</f>
        <v>1</v>
      </c>
      <c r="D41" s="23" t="b">
        <f t="shared" si="26"/>
        <v>1</v>
      </c>
      <c r="E41" s="23" t="b">
        <f t="shared" si="26"/>
        <v>1</v>
      </c>
      <c r="F41" s="23" t="b">
        <f t="shared" si="26"/>
        <v>1</v>
      </c>
      <c r="G41" s="23" t="b">
        <f t="shared" si="26"/>
        <v>1</v>
      </c>
      <c r="H41" s="23" t="b">
        <f t="shared" si="26"/>
        <v>1</v>
      </c>
      <c r="I41" s="23" t="b">
        <f t="shared" si="26"/>
        <v>1</v>
      </c>
      <c r="J41" s="23" t="b">
        <f t="shared" si="26"/>
        <v>1</v>
      </c>
      <c r="K41" s="23" t="b">
        <f t="shared" si="26"/>
        <v>1</v>
      </c>
      <c r="L41" s="23" t="b">
        <f t="shared" si="26"/>
        <v>1</v>
      </c>
      <c r="M41" s="23" t="b">
        <f t="shared" si="26"/>
        <v>1</v>
      </c>
      <c r="N41" s="23" t="b">
        <f t="shared" si="26"/>
        <v>1</v>
      </c>
      <c r="O41" s="23" t="b">
        <f t="shared" si="26"/>
        <v>1</v>
      </c>
      <c r="P41" s="23" t="b">
        <f t="shared" si="26"/>
        <v>1</v>
      </c>
      <c r="Q41" s="23" t="b">
        <f t="shared" si="26"/>
        <v>1</v>
      </c>
      <c r="R41" s="23"/>
      <c r="S41" s="23"/>
      <c r="T41" s="24"/>
      <c r="U41" s="24"/>
      <c r="V41" s="24"/>
      <c r="W41" s="24"/>
    </row>
    <row r="42" spans="1:23" x14ac:dyDescent="0.2">
      <c r="A42" s="23"/>
      <c r="B42" s="23" t="b">
        <f>B28+B25=B31</f>
        <v>1</v>
      </c>
      <c r="C42" s="23" t="b">
        <f t="shared" ref="C42:Q42" si="27">C28+C25=C31</f>
        <v>1</v>
      </c>
      <c r="D42" s="23" t="b">
        <f t="shared" si="27"/>
        <v>1</v>
      </c>
      <c r="E42" s="23" t="b">
        <f t="shared" si="27"/>
        <v>1</v>
      </c>
      <c r="F42" s="23" t="b">
        <f t="shared" si="27"/>
        <v>1</v>
      </c>
      <c r="G42" s="23" t="b">
        <f t="shared" si="27"/>
        <v>1</v>
      </c>
      <c r="H42" s="23" t="b">
        <f t="shared" si="27"/>
        <v>1</v>
      </c>
      <c r="I42" s="23" t="b">
        <f t="shared" si="27"/>
        <v>1</v>
      </c>
      <c r="J42" s="23" t="b">
        <f t="shared" si="27"/>
        <v>1</v>
      </c>
      <c r="K42" s="23" t="b">
        <f t="shared" si="27"/>
        <v>1</v>
      </c>
      <c r="L42" s="23" t="b">
        <f>L28+L25=L31</f>
        <v>1</v>
      </c>
      <c r="M42" s="23" t="b">
        <f t="shared" si="27"/>
        <v>1</v>
      </c>
      <c r="N42" s="23" t="b">
        <f t="shared" si="27"/>
        <v>1</v>
      </c>
      <c r="O42" s="23" t="b">
        <f t="shared" si="27"/>
        <v>1</v>
      </c>
      <c r="P42" s="23" t="b">
        <f t="shared" si="27"/>
        <v>1</v>
      </c>
      <c r="Q42" s="23" t="b">
        <f t="shared" si="27"/>
        <v>1</v>
      </c>
      <c r="R42" s="23"/>
      <c r="S42" s="23"/>
      <c r="T42" s="24"/>
      <c r="U42" s="24"/>
      <c r="V42" s="24"/>
      <c r="W42" s="24"/>
    </row>
    <row r="43" spans="1:23" x14ac:dyDescent="0.2">
      <c r="A43" s="23"/>
      <c r="B43" s="23" t="b">
        <f>B26+B29=B32</f>
        <v>1</v>
      </c>
      <c r="C43" s="23" t="b">
        <f t="shared" ref="C43:Q43" si="28">C26+C29=C32</f>
        <v>1</v>
      </c>
      <c r="D43" s="23" t="b">
        <f t="shared" si="28"/>
        <v>1</v>
      </c>
      <c r="E43" s="23" t="b">
        <f t="shared" si="28"/>
        <v>1</v>
      </c>
      <c r="F43" s="23" t="b">
        <f t="shared" si="28"/>
        <v>1</v>
      </c>
      <c r="G43" s="23" t="b">
        <f t="shared" si="28"/>
        <v>1</v>
      </c>
      <c r="H43" s="23" t="b">
        <f t="shared" si="28"/>
        <v>1</v>
      </c>
      <c r="I43" s="23" t="b">
        <f t="shared" si="28"/>
        <v>1</v>
      </c>
      <c r="J43" s="23" t="b">
        <f t="shared" si="28"/>
        <v>1</v>
      </c>
      <c r="K43" s="23" t="b">
        <f t="shared" si="28"/>
        <v>1</v>
      </c>
      <c r="L43" s="23" t="b">
        <f t="shared" si="28"/>
        <v>1</v>
      </c>
      <c r="M43" s="23" t="b">
        <f t="shared" si="28"/>
        <v>1</v>
      </c>
      <c r="N43" s="23" t="b">
        <f t="shared" si="28"/>
        <v>1</v>
      </c>
      <c r="O43" s="23" t="b">
        <f t="shared" si="28"/>
        <v>1</v>
      </c>
      <c r="P43" s="23" t="b">
        <f t="shared" si="28"/>
        <v>1</v>
      </c>
      <c r="Q43" s="23" t="b">
        <f t="shared" si="28"/>
        <v>1</v>
      </c>
      <c r="R43" s="23"/>
      <c r="S43" s="23"/>
      <c r="T43" s="24"/>
      <c r="U43" s="24"/>
      <c r="V43" s="24"/>
      <c r="W43" s="24"/>
    </row>
    <row r="44" spans="1:23" x14ac:dyDescent="0.2">
      <c r="B44" s="14" t="b">
        <f>B20+B30=B33</f>
        <v>1</v>
      </c>
      <c r="C44" s="14" t="b">
        <f t="shared" ref="C44:Q44" si="29">C20+C30=C33</f>
        <v>1</v>
      </c>
      <c r="D44" s="14" t="b">
        <f t="shared" si="29"/>
        <v>1</v>
      </c>
      <c r="E44" s="14" t="b">
        <f t="shared" si="29"/>
        <v>1</v>
      </c>
      <c r="F44" s="14" t="b">
        <f t="shared" si="29"/>
        <v>1</v>
      </c>
      <c r="G44" s="14" t="b">
        <f t="shared" si="29"/>
        <v>1</v>
      </c>
      <c r="H44" s="14" t="b">
        <f t="shared" si="29"/>
        <v>1</v>
      </c>
      <c r="I44" s="14" t="b">
        <f t="shared" si="29"/>
        <v>1</v>
      </c>
      <c r="J44" s="14" t="b">
        <f t="shared" si="29"/>
        <v>1</v>
      </c>
      <c r="K44" s="14" t="b">
        <f t="shared" si="29"/>
        <v>1</v>
      </c>
      <c r="L44" s="14" t="b">
        <f t="shared" si="29"/>
        <v>1</v>
      </c>
      <c r="M44" s="14" t="b">
        <f t="shared" si="29"/>
        <v>1</v>
      </c>
      <c r="N44" s="14" t="b">
        <f t="shared" si="29"/>
        <v>1</v>
      </c>
      <c r="O44" s="14" t="b">
        <f t="shared" si="29"/>
        <v>1</v>
      </c>
      <c r="P44" s="14" t="b">
        <f t="shared" si="29"/>
        <v>1</v>
      </c>
      <c r="Q44" s="14" t="b">
        <f t="shared" si="29"/>
        <v>1</v>
      </c>
    </row>
  </sheetData>
  <mergeCells count="7">
    <mergeCell ref="F2:N6"/>
    <mergeCell ref="F7:N7"/>
    <mergeCell ref="A10:A11"/>
    <mergeCell ref="B10:B11"/>
    <mergeCell ref="C10:C11"/>
    <mergeCell ref="D10:D11"/>
    <mergeCell ref="E10:E11"/>
  </mergeCells>
  <pageMargins left="0.70866141732283472" right="0.70866141732283472" top="0.74803149606299213" bottom="0.74803149606299213" header="0.31496062992125984" footer="0.31496062992125984"/>
  <pageSetup paperSize="8" scale="64" orientation="landscape" r:id="rId1"/>
  <headerFooter>
    <oddHeader>&amp;LWojewództwo LUBELSKIE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C43"/>
  <sheetViews>
    <sheetView showGridLines="0" view="pageBreakPreview" zoomScaleNormal="110" zoomScaleSheetLayoutView="100" workbookViewId="0">
      <selection sqref="A1:A2"/>
    </sheetView>
  </sheetViews>
  <sheetFormatPr defaultColWidth="9.140625" defaultRowHeight="12.75" x14ac:dyDescent="0.2"/>
  <cols>
    <col min="1" max="1" width="15.7109375" style="1" customWidth="1"/>
    <col min="2" max="2" width="15.7109375" style="234" customWidth="1"/>
    <col min="3" max="3" width="16.7109375" style="1" customWidth="1"/>
    <col min="4" max="5" width="15.7109375" style="1" customWidth="1"/>
    <col min="6" max="6" width="34.42578125" style="1" customWidth="1"/>
    <col min="7" max="9" width="15.7109375" style="4" customWidth="1"/>
    <col min="10" max="10" width="15.7109375" style="221" customWidth="1"/>
    <col min="11" max="11" width="17.42578125" style="1" customWidth="1"/>
    <col min="12" max="12" width="15.7109375" style="1" customWidth="1"/>
    <col min="13" max="13" width="15.7109375" style="3" customWidth="1"/>
    <col min="14" max="25" width="15.7109375" style="1" customWidth="1"/>
    <col min="26" max="26" width="15.7109375" style="4" customWidth="1"/>
    <col min="27" max="28" width="15.7109375" style="3" customWidth="1"/>
    <col min="29" max="29" width="15.7109375" style="4" customWidth="1"/>
    <col min="30" max="16384" width="9.140625" style="1"/>
  </cols>
  <sheetData>
    <row r="1" spans="1:29" x14ac:dyDescent="0.2">
      <c r="A1" s="404" t="s">
        <v>4</v>
      </c>
      <c r="B1" s="412" t="s">
        <v>5</v>
      </c>
      <c r="C1" s="413" t="s">
        <v>43</v>
      </c>
      <c r="D1" s="408" t="s">
        <v>6</v>
      </c>
      <c r="E1" s="408" t="s">
        <v>32</v>
      </c>
      <c r="F1" s="408" t="s">
        <v>7</v>
      </c>
      <c r="G1" s="404" t="s">
        <v>26</v>
      </c>
      <c r="H1" s="404" t="s">
        <v>8</v>
      </c>
      <c r="I1" s="404" t="s">
        <v>23</v>
      </c>
      <c r="J1" s="405" t="s">
        <v>9</v>
      </c>
      <c r="K1" s="404" t="s">
        <v>16</v>
      </c>
      <c r="L1" s="408" t="s">
        <v>13</v>
      </c>
      <c r="M1" s="404" t="s">
        <v>11</v>
      </c>
      <c r="N1" s="406" t="s">
        <v>12</v>
      </c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3"/>
    </row>
    <row r="2" spans="1:29" ht="53.25" customHeight="1" x14ac:dyDescent="0.2">
      <c r="A2" s="404"/>
      <c r="B2" s="412"/>
      <c r="C2" s="414"/>
      <c r="D2" s="409"/>
      <c r="E2" s="409"/>
      <c r="F2" s="409"/>
      <c r="G2" s="404"/>
      <c r="H2" s="404"/>
      <c r="I2" s="404"/>
      <c r="J2" s="405"/>
      <c r="K2" s="404"/>
      <c r="L2" s="409"/>
      <c r="M2" s="404"/>
      <c r="N2" s="144">
        <v>2019</v>
      </c>
      <c r="O2" s="144">
        <v>2020</v>
      </c>
      <c r="P2" s="144">
        <v>2021</v>
      </c>
      <c r="Q2" s="144">
        <v>2022</v>
      </c>
      <c r="R2" s="144">
        <v>2023</v>
      </c>
      <c r="S2" s="144">
        <v>2024</v>
      </c>
      <c r="T2" s="144">
        <v>2025</v>
      </c>
      <c r="U2" s="144">
        <v>2026</v>
      </c>
      <c r="V2" s="144">
        <v>2027</v>
      </c>
      <c r="W2" s="144">
        <v>2028</v>
      </c>
      <c r="X2" s="144">
        <v>2029</v>
      </c>
      <c r="Y2" s="144">
        <v>2030</v>
      </c>
      <c r="Z2" s="3" t="s">
        <v>28</v>
      </c>
      <c r="AA2" s="3" t="s">
        <v>29</v>
      </c>
      <c r="AB2" s="3" t="s">
        <v>30</v>
      </c>
      <c r="AC2" s="145" t="s">
        <v>31</v>
      </c>
    </row>
    <row r="3" spans="1:29" ht="38.25" x14ac:dyDescent="0.2">
      <c r="A3" s="146">
        <v>1</v>
      </c>
      <c r="B3" s="147" t="s">
        <v>352</v>
      </c>
      <c r="C3" s="148" t="s">
        <v>353</v>
      </c>
      <c r="D3" s="149" t="s">
        <v>354</v>
      </c>
      <c r="E3" s="149" t="s">
        <v>50</v>
      </c>
      <c r="F3" s="149" t="s">
        <v>355</v>
      </c>
      <c r="G3" s="147" t="s">
        <v>280</v>
      </c>
      <c r="H3" s="150">
        <v>7.6470000000000002</v>
      </c>
      <c r="I3" s="147" t="s">
        <v>356</v>
      </c>
      <c r="J3" s="151">
        <v>18365297.66</v>
      </c>
      <c r="K3" s="152">
        <f t="shared" ref="K3:K7" si="0">ROUNDDOWN(J3*M3,2)</f>
        <v>12855708.359999999</v>
      </c>
      <c r="L3" s="153">
        <f t="shared" ref="L3:L7" si="1">J3-K3</f>
        <v>5509589.3000000007</v>
      </c>
      <c r="M3" s="154">
        <v>0.7</v>
      </c>
      <c r="N3" s="155"/>
      <c r="O3" s="155"/>
      <c r="P3" s="147"/>
      <c r="Q3" s="147"/>
      <c r="R3" s="156"/>
      <c r="S3" s="156"/>
      <c r="T3" s="157">
        <v>6337316.2699999996</v>
      </c>
      <c r="U3" s="157">
        <v>6518392.0899999999</v>
      </c>
      <c r="V3" s="156"/>
      <c r="W3" s="156"/>
      <c r="X3" s="144"/>
      <c r="Y3" s="144"/>
      <c r="Z3" s="369" t="b">
        <f>K3=SUM(N3:Y3)</f>
        <v>1</v>
      </c>
      <c r="AA3" s="370">
        <f t="shared" ref="AA3" si="2">ROUND(K3/J3,4)</f>
        <v>0.7</v>
      </c>
      <c r="AB3" s="371" t="b">
        <f t="shared" ref="AB3" si="3">AA3=M3</f>
        <v>1</v>
      </c>
      <c r="AC3" s="371" t="b">
        <f t="shared" ref="AC3" si="4">J3=K3+L3</f>
        <v>1</v>
      </c>
    </row>
    <row r="4" spans="1:29" ht="76.5" x14ac:dyDescent="0.2">
      <c r="A4" s="146">
        <v>2</v>
      </c>
      <c r="B4" s="147" t="s">
        <v>357</v>
      </c>
      <c r="C4" s="148" t="s">
        <v>353</v>
      </c>
      <c r="D4" s="149" t="s">
        <v>239</v>
      </c>
      <c r="E4" s="149" t="s">
        <v>76</v>
      </c>
      <c r="F4" s="149" t="s">
        <v>358</v>
      </c>
      <c r="G4" s="147" t="s">
        <v>282</v>
      </c>
      <c r="H4" s="150">
        <v>7.2670000000000003</v>
      </c>
      <c r="I4" s="147" t="s">
        <v>359</v>
      </c>
      <c r="J4" s="151">
        <v>13334184.41</v>
      </c>
      <c r="K4" s="152">
        <f t="shared" si="0"/>
        <v>9333929.0800000001</v>
      </c>
      <c r="L4" s="153">
        <f t="shared" si="1"/>
        <v>4000255.33</v>
      </c>
      <c r="M4" s="154">
        <v>0.7</v>
      </c>
      <c r="N4" s="155"/>
      <c r="O4" s="155"/>
      <c r="P4" s="147"/>
      <c r="Q4" s="147"/>
      <c r="R4" s="156"/>
      <c r="S4" s="156"/>
      <c r="T4" s="157">
        <v>5144993.6900000004</v>
      </c>
      <c r="U4" s="157">
        <v>3741154.23</v>
      </c>
      <c r="V4" s="156">
        <v>447781.16</v>
      </c>
      <c r="W4" s="156"/>
      <c r="X4" s="144"/>
      <c r="Y4" s="144"/>
      <c r="Z4" s="369" t="b">
        <f t="shared" ref="Z4:Z29" si="5">K4=SUM(N4:Y4)</f>
        <v>1</v>
      </c>
      <c r="AA4" s="370">
        <f t="shared" ref="AA4:AA29" si="6">ROUND(K4/J4,4)</f>
        <v>0.7</v>
      </c>
      <c r="AB4" s="371" t="b">
        <f t="shared" ref="AB4:AB29" si="7">AA4=M4</f>
        <v>1</v>
      </c>
      <c r="AC4" s="371" t="b">
        <f t="shared" ref="AC4:AC29" si="8">J4=K4+L4</f>
        <v>1</v>
      </c>
    </row>
    <row r="5" spans="1:29" ht="51" x14ac:dyDescent="0.2">
      <c r="A5" s="146">
        <v>3</v>
      </c>
      <c r="B5" s="147" t="s">
        <v>360</v>
      </c>
      <c r="C5" s="148" t="s">
        <v>353</v>
      </c>
      <c r="D5" s="149" t="s">
        <v>247</v>
      </c>
      <c r="E5" s="149" t="s">
        <v>74</v>
      </c>
      <c r="F5" s="149" t="s">
        <v>361</v>
      </c>
      <c r="G5" s="147" t="s">
        <v>280</v>
      </c>
      <c r="H5" s="150">
        <v>0.55800000000000005</v>
      </c>
      <c r="I5" s="147" t="s">
        <v>362</v>
      </c>
      <c r="J5" s="151">
        <v>5111830.1399999997</v>
      </c>
      <c r="K5" s="152">
        <f t="shared" si="0"/>
        <v>3578281.09</v>
      </c>
      <c r="L5" s="153">
        <f t="shared" si="1"/>
        <v>1533549.0499999998</v>
      </c>
      <c r="M5" s="154">
        <v>0.7</v>
      </c>
      <c r="N5" s="155"/>
      <c r="O5" s="155"/>
      <c r="P5" s="147"/>
      <c r="Q5" s="147"/>
      <c r="R5" s="156"/>
      <c r="S5" s="156"/>
      <c r="T5" s="157">
        <v>1793818.96</v>
      </c>
      <c r="U5" s="157">
        <v>1784462.13</v>
      </c>
      <c r="V5" s="156"/>
      <c r="W5" s="156"/>
      <c r="X5" s="144"/>
      <c r="Y5" s="144"/>
      <c r="Z5" s="369" t="b">
        <f t="shared" si="5"/>
        <v>1</v>
      </c>
      <c r="AA5" s="370">
        <f t="shared" si="6"/>
        <v>0.7</v>
      </c>
      <c r="AB5" s="371" t="b">
        <f t="shared" si="7"/>
        <v>1</v>
      </c>
      <c r="AC5" s="371" t="b">
        <f t="shared" si="8"/>
        <v>1</v>
      </c>
    </row>
    <row r="6" spans="1:29" ht="25.5" x14ac:dyDescent="0.2">
      <c r="A6" s="146">
        <v>4</v>
      </c>
      <c r="B6" s="147" t="s">
        <v>363</v>
      </c>
      <c r="C6" s="148" t="s">
        <v>353</v>
      </c>
      <c r="D6" s="149" t="s">
        <v>265</v>
      </c>
      <c r="E6" s="149" t="s">
        <v>72</v>
      </c>
      <c r="F6" s="149" t="s">
        <v>364</v>
      </c>
      <c r="G6" s="147" t="s">
        <v>280</v>
      </c>
      <c r="H6" s="150">
        <v>3.0489999999999999</v>
      </c>
      <c r="I6" s="147" t="s">
        <v>365</v>
      </c>
      <c r="J6" s="151">
        <v>5466870.75</v>
      </c>
      <c r="K6" s="152">
        <f t="shared" si="0"/>
        <v>3280122.45</v>
      </c>
      <c r="L6" s="153">
        <f t="shared" si="1"/>
        <v>2186748.2999999998</v>
      </c>
      <c r="M6" s="154">
        <v>0.6</v>
      </c>
      <c r="N6" s="155"/>
      <c r="O6" s="155"/>
      <c r="P6" s="147"/>
      <c r="Q6" s="147"/>
      <c r="R6" s="156"/>
      <c r="S6" s="156"/>
      <c r="T6" s="157">
        <v>1641141.23</v>
      </c>
      <c r="U6" s="157">
        <v>1638981.22</v>
      </c>
      <c r="V6" s="156"/>
      <c r="W6" s="156"/>
      <c r="X6" s="144"/>
      <c r="Y6" s="144"/>
      <c r="Z6" s="369" t="b">
        <f t="shared" si="5"/>
        <v>1</v>
      </c>
      <c r="AA6" s="370">
        <f t="shared" si="6"/>
        <v>0.6</v>
      </c>
      <c r="AB6" s="371" t="b">
        <f t="shared" si="7"/>
        <v>1</v>
      </c>
      <c r="AC6" s="371" t="b">
        <f t="shared" si="8"/>
        <v>1</v>
      </c>
    </row>
    <row r="7" spans="1:29" ht="38.25" x14ac:dyDescent="0.2">
      <c r="A7" s="146">
        <v>5</v>
      </c>
      <c r="B7" s="147" t="s">
        <v>366</v>
      </c>
      <c r="C7" s="148" t="s">
        <v>353</v>
      </c>
      <c r="D7" s="149" t="s">
        <v>271</v>
      </c>
      <c r="E7" s="149" t="s">
        <v>60</v>
      </c>
      <c r="F7" s="149" t="s">
        <v>367</v>
      </c>
      <c r="G7" s="147" t="s">
        <v>282</v>
      </c>
      <c r="H7" s="150">
        <v>2.8290000000000002</v>
      </c>
      <c r="I7" s="147" t="s">
        <v>368</v>
      </c>
      <c r="J7" s="151">
        <v>7605217.9000000004</v>
      </c>
      <c r="K7" s="152">
        <f t="shared" si="0"/>
        <v>4563130.74</v>
      </c>
      <c r="L7" s="153">
        <f t="shared" si="1"/>
        <v>3042087.16</v>
      </c>
      <c r="M7" s="154">
        <v>0.6</v>
      </c>
      <c r="N7" s="155"/>
      <c r="O7" s="155"/>
      <c r="P7" s="147"/>
      <c r="Q7" s="147"/>
      <c r="R7" s="156"/>
      <c r="S7" s="156"/>
      <c r="T7" s="157">
        <v>1433281.11</v>
      </c>
      <c r="U7" s="157">
        <v>3129849.63</v>
      </c>
      <c r="V7" s="156"/>
      <c r="W7" s="156"/>
      <c r="X7" s="144"/>
      <c r="Y7" s="144"/>
      <c r="Z7" s="369" t="b">
        <f t="shared" si="5"/>
        <v>1</v>
      </c>
      <c r="AA7" s="370">
        <f t="shared" si="6"/>
        <v>0.6</v>
      </c>
      <c r="AB7" s="371" t="b">
        <f t="shared" si="7"/>
        <v>1</v>
      </c>
      <c r="AC7" s="371" t="b">
        <f t="shared" si="8"/>
        <v>1</v>
      </c>
    </row>
    <row r="8" spans="1:29" ht="51" x14ac:dyDescent="0.2">
      <c r="A8" s="146">
        <v>6</v>
      </c>
      <c r="B8" s="147" t="s">
        <v>371</v>
      </c>
      <c r="C8" s="148" t="s">
        <v>353</v>
      </c>
      <c r="D8" s="149" t="s">
        <v>271</v>
      </c>
      <c r="E8" s="149" t="s">
        <v>60</v>
      </c>
      <c r="F8" s="149" t="s">
        <v>369</v>
      </c>
      <c r="G8" s="147" t="s">
        <v>282</v>
      </c>
      <c r="H8" s="150">
        <v>4.6369999999999996</v>
      </c>
      <c r="I8" s="147" t="s">
        <v>370</v>
      </c>
      <c r="J8" s="151">
        <v>5254173.92</v>
      </c>
      <c r="K8" s="152">
        <f>ROUNDDOWN(J8*M8,2)</f>
        <v>3152504.35</v>
      </c>
      <c r="L8" s="153">
        <f>J8-K8</f>
        <v>2101669.5699999998</v>
      </c>
      <c r="M8" s="154">
        <v>0.6</v>
      </c>
      <c r="N8" s="155"/>
      <c r="O8" s="155"/>
      <c r="P8" s="147"/>
      <c r="Q8" s="147"/>
      <c r="R8" s="156"/>
      <c r="S8" s="156"/>
      <c r="T8" s="157">
        <v>252629.81</v>
      </c>
      <c r="U8" s="157">
        <v>2899874.54</v>
      </c>
      <c r="V8" s="156"/>
      <c r="W8" s="156"/>
      <c r="X8" s="144"/>
      <c r="Y8" s="144"/>
      <c r="Z8" s="369" t="b">
        <f t="shared" si="5"/>
        <v>1</v>
      </c>
      <c r="AA8" s="370">
        <f t="shared" si="6"/>
        <v>0.6</v>
      </c>
      <c r="AB8" s="371" t="b">
        <f t="shared" si="7"/>
        <v>1</v>
      </c>
      <c r="AC8" s="371" t="b">
        <f t="shared" si="8"/>
        <v>1</v>
      </c>
    </row>
    <row r="9" spans="1:29" s="169" customFormat="1" ht="38.25" x14ac:dyDescent="0.2">
      <c r="A9" s="146">
        <v>7</v>
      </c>
      <c r="B9" s="147" t="s">
        <v>224</v>
      </c>
      <c r="C9" s="158" t="s">
        <v>225</v>
      </c>
      <c r="D9" s="159" t="s">
        <v>226</v>
      </c>
      <c r="E9" s="160" t="s">
        <v>58</v>
      </c>
      <c r="F9" s="161" t="s">
        <v>227</v>
      </c>
      <c r="G9" s="162" t="s">
        <v>280</v>
      </c>
      <c r="H9" s="163">
        <v>6.49</v>
      </c>
      <c r="I9" s="345" t="s">
        <v>281</v>
      </c>
      <c r="J9" s="164">
        <v>34939452.600000001</v>
      </c>
      <c r="K9" s="164">
        <f>ROUNDDOWN(J9*M9,2)</f>
        <v>20963671.559999999</v>
      </c>
      <c r="L9" s="165">
        <f>J9-K9</f>
        <v>13975781.040000003</v>
      </c>
      <c r="M9" s="166">
        <v>0.6</v>
      </c>
      <c r="N9" s="164"/>
      <c r="O9" s="164"/>
      <c r="P9" s="167"/>
      <c r="Q9" s="167"/>
      <c r="R9" s="167"/>
      <c r="S9" s="167"/>
      <c r="T9" s="167"/>
      <c r="U9" s="168">
        <v>4193310.31</v>
      </c>
      <c r="V9" s="168">
        <v>10481475.779999999</v>
      </c>
      <c r="W9" s="168">
        <v>6288885.4699999997</v>
      </c>
      <c r="X9" s="167"/>
      <c r="Y9" s="167"/>
      <c r="Z9" s="369" t="b">
        <f t="shared" si="5"/>
        <v>1</v>
      </c>
      <c r="AA9" s="370">
        <f t="shared" si="6"/>
        <v>0.6</v>
      </c>
      <c r="AB9" s="371" t="b">
        <f t="shared" si="7"/>
        <v>1</v>
      </c>
      <c r="AC9" s="371" t="b">
        <f t="shared" si="8"/>
        <v>1</v>
      </c>
    </row>
    <row r="10" spans="1:29" ht="38.25" x14ac:dyDescent="0.2">
      <c r="A10" s="144">
        <v>8</v>
      </c>
      <c r="B10" s="170" t="s">
        <v>228</v>
      </c>
      <c r="C10" s="171" t="s">
        <v>229</v>
      </c>
      <c r="D10" s="172" t="s">
        <v>230</v>
      </c>
      <c r="E10" s="173" t="s">
        <v>78</v>
      </c>
      <c r="F10" s="174" t="s">
        <v>231</v>
      </c>
      <c r="G10" s="175" t="s">
        <v>282</v>
      </c>
      <c r="H10" s="176">
        <v>2.0419999999999998</v>
      </c>
      <c r="I10" s="346" t="s">
        <v>283</v>
      </c>
      <c r="J10" s="177">
        <v>4218820.4000000004</v>
      </c>
      <c r="K10" s="177">
        <f t="shared" ref="K10:K28" si="9">ROUNDDOWN(J10*M10,2)</f>
        <v>2109410.2000000002</v>
      </c>
      <c r="L10" s="178">
        <f t="shared" ref="L10:L29" si="10">J10-K10</f>
        <v>2109410.2000000002</v>
      </c>
      <c r="M10" s="179">
        <v>0.5</v>
      </c>
      <c r="N10" s="177"/>
      <c r="O10" s="177"/>
      <c r="P10" s="180"/>
      <c r="Q10" s="180"/>
      <c r="R10" s="180"/>
      <c r="S10" s="180"/>
      <c r="T10" s="180"/>
      <c r="U10" s="181">
        <v>2109410.2000000002</v>
      </c>
      <c r="V10" s="181">
        <v>0</v>
      </c>
      <c r="W10" s="181">
        <v>0</v>
      </c>
      <c r="X10" s="180"/>
      <c r="Y10" s="180"/>
      <c r="Z10" s="369" t="b">
        <f t="shared" si="5"/>
        <v>1</v>
      </c>
      <c r="AA10" s="370">
        <f t="shared" si="6"/>
        <v>0.5</v>
      </c>
      <c r="AB10" s="371" t="b">
        <f t="shared" si="7"/>
        <v>1</v>
      </c>
      <c r="AC10" s="371" t="b">
        <f t="shared" si="8"/>
        <v>1</v>
      </c>
    </row>
    <row r="11" spans="1:29" ht="38.25" x14ac:dyDescent="0.2">
      <c r="A11" s="144">
        <v>9</v>
      </c>
      <c r="B11" s="170" t="s">
        <v>232</v>
      </c>
      <c r="C11" s="182" t="s">
        <v>229</v>
      </c>
      <c r="D11" s="183" t="s">
        <v>233</v>
      </c>
      <c r="E11" s="184" t="s">
        <v>86</v>
      </c>
      <c r="F11" s="185" t="s">
        <v>234</v>
      </c>
      <c r="G11" s="175" t="s">
        <v>282</v>
      </c>
      <c r="H11" s="176">
        <v>11.282</v>
      </c>
      <c r="I11" s="346" t="s">
        <v>284</v>
      </c>
      <c r="J11" s="177">
        <v>26317238.670000002</v>
      </c>
      <c r="K11" s="177">
        <f t="shared" si="9"/>
        <v>18422067.059999999</v>
      </c>
      <c r="L11" s="178">
        <f t="shared" si="10"/>
        <v>7895171.6100000031</v>
      </c>
      <c r="M11" s="179">
        <v>0.7</v>
      </c>
      <c r="N11" s="177"/>
      <c r="O11" s="177"/>
      <c r="P11" s="180"/>
      <c r="Q11" s="180"/>
      <c r="R11" s="180"/>
      <c r="S11" s="180"/>
      <c r="T11" s="180"/>
      <c r="U11" s="181">
        <v>18422067.059999999</v>
      </c>
      <c r="V11" s="181">
        <v>0</v>
      </c>
      <c r="W11" s="181">
        <v>0</v>
      </c>
      <c r="X11" s="180"/>
      <c r="Y11" s="180"/>
      <c r="Z11" s="369" t="b">
        <f t="shared" si="5"/>
        <v>1</v>
      </c>
      <c r="AA11" s="370">
        <f t="shared" si="6"/>
        <v>0.7</v>
      </c>
      <c r="AB11" s="371" t="b">
        <f t="shared" si="7"/>
        <v>1</v>
      </c>
      <c r="AC11" s="371" t="b">
        <f t="shared" si="8"/>
        <v>1</v>
      </c>
    </row>
    <row r="12" spans="1:29" s="169" customFormat="1" ht="63.75" x14ac:dyDescent="0.2">
      <c r="A12" s="146">
        <v>10</v>
      </c>
      <c r="B12" s="147" t="s">
        <v>235</v>
      </c>
      <c r="C12" s="186" t="s">
        <v>225</v>
      </c>
      <c r="D12" s="187" t="s">
        <v>236</v>
      </c>
      <c r="E12" s="188" t="s">
        <v>222</v>
      </c>
      <c r="F12" s="189" t="s">
        <v>237</v>
      </c>
      <c r="G12" s="162" t="s">
        <v>280</v>
      </c>
      <c r="H12" s="163">
        <v>0.94699999999999995</v>
      </c>
      <c r="I12" s="345" t="s">
        <v>285</v>
      </c>
      <c r="J12" s="164">
        <v>19386918.370000001</v>
      </c>
      <c r="K12" s="164">
        <f t="shared" si="9"/>
        <v>11632151.02</v>
      </c>
      <c r="L12" s="165">
        <f t="shared" si="10"/>
        <v>7754767.3500000015</v>
      </c>
      <c r="M12" s="166">
        <v>0.6</v>
      </c>
      <c r="N12" s="164"/>
      <c r="O12" s="164"/>
      <c r="P12" s="167"/>
      <c r="Q12" s="167"/>
      <c r="R12" s="167"/>
      <c r="S12" s="167"/>
      <c r="T12" s="167"/>
      <c r="U12" s="168">
        <v>3600000</v>
      </c>
      <c r="V12" s="168">
        <v>8032151.0199999996</v>
      </c>
      <c r="W12" s="168">
        <v>0</v>
      </c>
      <c r="X12" s="167"/>
      <c r="Y12" s="167"/>
      <c r="Z12" s="369" t="b">
        <f t="shared" si="5"/>
        <v>1</v>
      </c>
      <c r="AA12" s="370">
        <f t="shared" si="6"/>
        <v>0.6</v>
      </c>
      <c r="AB12" s="371" t="b">
        <f t="shared" si="7"/>
        <v>1</v>
      </c>
      <c r="AC12" s="371" t="b">
        <f t="shared" si="8"/>
        <v>1</v>
      </c>
    </row>
    <row r="13" spans="1:29" s="169" customFormat="1" ht="51" x14ac:dyDescent="0.2">
      <c r="A13" s="146">
        <v>11</v>
      </c>
      <c r="B13" s="147" t="s">
        <v>238</v>
      </c>
      <c r="C13" s="186" t="s">
        <v>225</v>
      </c>
      <c r="D13" s="187" t="s">
        <v>239</v>
      </c>
      <c r="E13" s="188" t="s">
        <v>76</v>
      </c>
      <c r="F13" s="189" t="s">
        <v>240</v>
      </c>
      <c r="G13" s="162" t="s">
        <v>282</v>
      </c>
      <c r="H13" s="163">
        <v>9.8759999999999994</v>
      </c>
      <c r="I13" s="345" t="s">
        <v>286</v>
      </c>
      <c r="J13" s="164">
        <v>25790600.370000001</v>
      </c>
      <c r="K13" s="164">
        <f t="shared" si="9"/>
        <v>12895300.18</v>
      </c>
      <c r="L13" s="165">
        <f t="shared" si="10"/>
        <v>12895300.190000001</v>
      </c>
      <c r="M13" s="166">
        <v>0.5</v>
      </c>
      <c r="N13" s="164"/>
      <c r="O13" s="164"/>
      <c r="P13" s="167"/>
      <c r="Q13" s="167"/>
      <c r="R13" s="167"/>
      <c r="S13" s="167"/>
      <c r="T13" s="167"/>
      <c r="U13" s="168">
        <v>5692773.2599999998</v>
      </c>
      <c r="V13" s="168">
        <v>5075355.1399999997</v>
      </c>
      <c r="W13" s="168">
        <v>2127171.7799999998</v>
      </c>
      <c r="X13" s="167"/>
      <c r="Y13" s="167"/>
      <c r="Z13" s="369" t="b">
        <f t="shared" si="5"/>
        <v>1</v>
      </c>
      <c r="AA13" s="370">
        <f t="shared" si="6"/>
        <v>0.5</v>
      </c>
      <c r="AB13" s="371" t="b">
        <f t="shared" si="7"/>
        <v>1</v>
      </c>
      <c r="AC13" s="371" t="b">
        <f t="shared" si="8"/>
        <v>1</v>
      </c>
    </row>
    <row r="14" spans="1:29" s="169" customFormat="1" ht="38.25" x14ac:dyDescent="0.2">
      <c r="A14" s="146">
        <v>12</v>
      </c>
      <c r="B14" s="147" t="s">
        <v>241</v>
      </c>
      <c r="C14" s="186" t="s">
        <v>225</v>
      </c>
      <c r="D14" s="187" t="s">
        <v>239</v>
      </c>
      <c r="E14" s="188" t="s">
        <v>76</v>
      </c>
      <c r="F14" s="189" t="s">
        <v>242</v>
      </c>
      <c r="G14" s="162" t="s">
        <v>282</v>
      </c>
      <c r="H14" s="163">
        <v>9.9359999999999999</v>
      </c>
      <c r="I14" s="345" t="s">
        <v>286</v>
      </c>
      <c r="J14" s="164">
        <v>19260949.559999999</v>
      </c>
      <c r="K14" s="164">
        <f t="shared" si="9"/>
        <v>9630474.7799999993</v>
      </c>
      <c r="L14" s="165">
        <f t="shared" si="10"/>
        <v>9630474.7799999993</v>
      </c>
      <c r="M14" s="166">
        <v>0.5</v>
      </c>
      <c r="N14" s="164"/>
      <c r="O14" s="164"/>
      <c r="P14" s="167"/>
      <c r="Q14" s="167"/>
      <c r="R14" s="167"/>
      <c r="S14" s="167"/>
      <c r="T14" s="167"/>
      <c r="U14" s="168">
        <v>4572629.1100000003</v>
      </c>
      <c r="V14" s="168">
        <v>4363717.99</v>
      </c>
      <c r="W14" s="168">
        <v>694127.68</v>
      </c>
      <c r="X14" s="167"/>
      <c r="Y14" s="167"/>
      <c r="Z14" s="369" t="b">
        <f t="shared" si="5"/>
        <v>1</v>
      </c>
      <c r="AA14" s="370">
        <f t="shared" si="6"/>
        <v>0.5</v>
      </c>
      <c r="AB14" s="371" t="b">
        <f t="shared" si="7"/>
        <v>1</v>
      </c>
      <c r="AC14" s="371" t="b">
        <f t="shared" si="8"/>
        <v>1</v>
      </c>
    </row>
    <row r="15" spans="1:29" ht="25.5" x14ac:dyDescent="0.2">
      <c r="A15" s="144">
        <v>13</v>
      </c>
      <c r="B15" s="170" t="s">
        <v>243</v>
      </c>
      <c r="C15" s="182" t="s">
        <v>229</v>
      </c>
      <c r="D15" s="190" t="s">
        <v>244</v>
      </c>
      <c r="E15" s="191" t="s">
        <v>64</v>
      </c>
      <c r="F15" s="192" t="s">
        <v>245</v>
      </c>
      <c r="G15" s="175" t="s">
        <v>282</v>
      </c>
      <c r="H15" s="176">
        <v>4.992</v>
      </c>
      <c r="I15" s="346" t="s">
        <v>287</v>
      </c>
      <c r="J15" s="177">
        <v>29006960.140000001</v>
      </c>
      <c r="K15" s="177">
        <f t="shared" si="9"/>
        <v>17404176.079999998</v>
      </c>
      <c r="L15" s="178">
        <f t="shared" si="10"/>
        <v>11602784.060000002</v>
      </c>
      <c r="M15" s="179">
        <v>0.6</v>
      </c>
      <c r="N15" s="177"/>
      <c r="O15" s="177"/>
      <c r="P15" s="180"/>
      <c r="Q15" s="180"/>
      <c r="R15" s="180"/>
      <c r="S15" s="180"/>
      <c r="T15" s="180"/>
      <c r="U15" s="181">
        <v>17404176.079999998</v>
      </c>
      <c r="V15" s="181">
        <v>0</v>
      </c>
      <c r="W15" s="181">
        <v>0</v>
      </c>
      <c r="X15" s="180"/>
      <c r="Y15" s="180"/>
      <c r="Z15" s="369" t="b">
        <f t="shared" si="5"/>
        <v>1</v>
      </c>
      <c r="AA15" s="370">
        <f t="shared" si="6"/>
        <v>0.6</v>
      </c>
      <c r="AB15" s="371" t="b">
        <f t="shared" si="7"/>
        <v>1</v>
      </c>
      <c r="AC15" s="371" t="b">
        <f t="shared" si="8"/>
        <v>1</v>
      </c>
    </row>
    <row r="16" spans="1:29" ht="25.5" x14ac:dyDescent="0.2">
      <c r="A16" s="144">
        <v>14</v>
      </c>
      <c r="B16" s="170" t="s">
        <v>246</v>
      </c>
      <c r="C16" s="182" t="s">
        <v>229</v>
      </c>
      <c r="D16" s="190" t="s">
        <v>247</v>
      </c>
      <c r="E16" s="191" t="s">
        <v>74</v>
      </c>
      <c r="F16" s="185" t="s">
        <v>248</v>
      </c>
      <c r="G16" s="175" t="s">
        <v>282</v>
      </c>
      <c r="H16" s="176">
        <v>2.2599999999999998</v>
      </c>
      <c r="I16" s="346" t="s">
        <v>288</v>
      </c>
      <c r="J16" s="177">
        <v>11782290.76</v>
      </c>
      <c r="K16" s="177">
        <f t="shared" si="9"/>
        <v>5891145.3799999999</v>
      </c>
      <c r="L16" s="178">
        <f t="shared" si="10"/>
        <v>5891145.3799999999</v>
      </c>
      <c r="M16" s="179">
        <v>0.5</v>
      </c>
      <c r="N16" s="177"/>
      <c r="O16" s="177"/>
      <c r="P16" s="180"/>
      <c r="Q16" s="180"/>
      <c r="R16" s="180"/>
      <c r="S16" s="180"/>
      <c r="T16" s="180"/>
      <c r="U16" s="181">
        <v>5891145.3799999999</v>
      </c>
      <c r="V16" s="181">
        <v>0</v>
      </c>
      <c r="W16" s="181">
        <v>0</v>
      </c>
      <c r="X16" s="180"/>
      <c r="Y16" s="180"/>
      <c r="Z16" s="369" t="b">
        <f t="shared" si="5"/>
        <v>1</v>
      </c>
      <c r="AA16" s="370">
        <f t="shared" si="6"/>
        <v>0.5</v>
      </c>
      <c r="AB16" s="371" t="b">
        <f t="shared" si="7"/>
        <v>1</v>
      </c>
      <c r="AC16" s="371" t="b">
        <f t="shared" si="8"/>
        <v>1</v>
      </c>
    </row>
    <row r="17" spans="1:29" s="169" customFormat="1" ht="89.25" x14ac:dyDescent="0.2">
      <c r="A17" s="146">
        <v>15</v>
      </c>
      <c r="B17" s="147" t="s">
        <v>249</v>
      </c>
      <c r="C17" s="186" t="s">
        <v>225</v>
      </c>
      <c r="D17" s="187" t="s">
        <v>250</v>
      </c>
      <c r="E17" s="187" t="s">
        <v>221</v>
      </c>
      <c r="F17" s="189" t="s">
        <v>251</v>
      </c>
      <c r="G17" s="162" t="s">
        <v>282</v>
      </c>
      <c r="H17" s="163">
        <v>0.81899999999999995</v>
      </c>
      <c r="I17" s="345" t="s">
        <v>289</v>
      </c>
      <c r="J17" s="164">
        <v>14608071.539999999</v>
      </c>
      <c r="K17" s="164">
        <f t="shared" si="9"/>
        <v>8764842.9199999999</v>
      </c>
      <c r="L17" s="165">
        <f t="shared" si="10"/>
        <v>5843228.6199999992</v>
      </c>
      <c r="M17" s="166">
        <v>0.6</v>
      </c>
      <c r="N17" s="164"/>
      <c r="O17" s="164"/>
      <c r="P17" s="167"/>
      <c r="Q17" s="167"/>
      <c r="R17" s="167"/>
      <c r="S17" s="167"/>
      <c r="T17" s="167"/>
      <c r="U17" s="168">
        <v>3690000</v>
      </c>
      <c r="V17" s="168">
        <v>5074842.92</v>
      </c>
      <c r="W17" s="168">
        <v>0</v>
      </c>
      <c r="X17" s="167"/>
      <c r="Y17" s="167"/>
      <c r="Z17" s="369" t="b">
        <f t="shared" si="5"/>
        <v>1</v>
      </c>
      <c r="AA17" s="370">
        <f t="shared" si="6"/>
        <v>0.6</v>
      </c>
      <c r="AB17" s="371" t="b">
        <f t="shared" si="7"/>
        <v>1</v>
      </c>
      <c r="AC17" s="371" t="b">
        <f t="shared" si="8"/>
        <v>1</v>
      </c>
    </row>
    <row r="18" spans="1:29" ht="63.75" x14ac:dyDescent="0.2">
      <c r="A18" s="144">
        <v>16</v>
      </c>
      <c r="B18" s="170" t="s">
        <v>252</v>
      </c>
      <c r="C18" s="182" t="s">
        <v>229</v>
      </c>
      <c r="D18" s="183" t="s">
        <v>253</v>
      </c>
      <c r="E18" s="184" t="s">
        <v>50</v>
      </c>
      <c r="F18" s="185" t="s">
        <v>254</v>
      </c>
      <c r="G18" s="175" t="s">
        <v>282</v>
      </c>
      <c r="H18" s="176">
        <v>0.93200000000000005</v>
      </c>
      <c r="I18" s="346" t="s">
        <v>290</v>
      </c>
      <c r="J18" s="177">
        <v>5626383.3899999997</v>
      </c>
      <c r="K18" s="177">
        <f t="shared" si="9"/>
        <v>3375830.03</v>
      </c>
      <c r="L18" s="178">
        <f t="shared" si="10"/>
        <v>2250553.36</v>
      </c>
      <c r="M18" s="179">
        <v>0.6</v>
      </c>
      <c r="N18" s="177"/>
      <c r="O18" s="177"/>
      <c r="P18" s="180"/>
      <c r="Q18" s="180"/>
      <c r="R18" s="180"/>
      <c r="S18" s="180"/>
      <c r="T18" s="180"/>
      <c r="U18" s="181">
        <v>3375830.03</v>
      </c>
      <c r="V18" s="181">
        <v>0</v>
      </c>
      <c r="W18" s="181">
        <v>0</v>
      </c>
      <c r="X18" s="180"/>
      <c r="Y18" s="180"/>
      <c r="Z18" s="369" t="b">
        <f t="shared" si="5"/>
        <v>1</v>
      </c>
      <c r="AA18" s="370">
        <f t="shared" si="6"/>
        <v>0.6</v>
      </c>
      <c r="AB18" s="371" t="b">
        <f t="shared" si="7"/>
        <v>1</v>
      </c>
      <c r="AC18" s="371" t="b">
        <f t="shared" si="8"/>
        <v>1</v>
      </c>
    </row>
    <row r="19" spans="1:29" ht="76.5" x14ac:dyDescent="0.2">
      <c r="A19" s="144">
        <v>17</v>
      </c>
      <c r="B19" s="170" t="s">
        <v>255</v>
      </c>
      <c r="C19" s="182" t="s">
        <v>229</v>
      </c>
      <c r="D19" s="190" t="s">
        <v>256</v>
      </c>
      <c r="E19" s="191" t="s">
        <v>68</v>
      </c>
      <c r="F19" s="192" t="s">
        <v>257</v>
      </c>
      <c r="G19" s="175" t="s">
        <v>282</v>
      </c>
      <c r="H19" s="176">
        <v>7.1749999999999998</v>
      </c>
      <c r="I19" s="346" t="s">
        <v>288</v>
      </c>
      <c r="J19" s="177">
        <v>14025161.27</v>
      </c>
      <c r="K19" s="177">
        <f t="shared" si="9"/>
        <v>7012580.6299999999</v>
      </c>
      <c r="L19" s="178">
        <f t="shared" si="10"/>
        <v>7012580.6399999997</v>
      </c>
      <c r="M19" s="179">
        <v>0.5</v>
      </c>
      <c r="N19" s="177"/>
      <c r="O19" s="177"/>
      <c r="P19" s="180"/>
      <c r="Q19" s="180"/>
      <c r="R19" s="180"/>
      <c r="S19" s="180"/>
      <c r="T19" s="180"/>
      <c r="U19" s="181">
        <v>7012580.6299999999</v>
      </c>
      <c r="V19" s="181">
        <v>0</v>
      </c>
      <c r="W19" s="181">
        <v>0</v>
      </c>
      <c r="X19" s="180"/>
      <c r="Y19" s="180"/>
      <c r="Z19" s="369" t="b">
        <f t="shared" si="5"/>
        <v>1</v>
      </c>
      <c r="AA19" s="370">
        <f t="shared" si="6"/>
        <v>0.5</v>
      </c>
      <c r="AB19" s="371" t="b">
        <f t="shared" si="7"/>
        <v>1</v>
      </c>
      <c r="AC19" s="371" t="b">
        <f t="shared" si="8"/>
        <v>1</v>
      </c>
    </row>
    <row r="20" spans="1:29" ht="38.25" x14ac:dyDescent="0.2">
      <c r="A20" s="144">
        <v>18</v>
      </c>
      <c r="B20" s="170" t="s">
        <v>258</v>
      </c>
      <c r="C20" s="182" t="s">
        <v>229</v>
      </c>
      <c r="D20" s="190" t="s">
        <v>259</v>
      </c>
      <c r="E20" s="191" t="s">
        <v>84</v>
      </c>
      <c r="F20" s="192" t="s">
        <v>260</v>
      </c>
      <c r="G20" s="175" t="s">
        <v>282</v>
      </c>
      <c r="H20" s="176">
        <v>3.73</v>
      </c>
      <c r="I20" s="346" t="s">
        <v>291</v>
      </c>
      <c r="J20" s="177">
        <v>5540137.5</v>
      </c>
      <c r="K20" s="177">
        <f t="shared" si="9"/>
        <v>2770068.75</v>
      </c>
      <c r="L20" s="178">
        <f t="shared" si="10"/>
        <v>2770068.75</v>
      </c>
      <c r="M20" s="179">
        <v>0.5</v>
      </c>
      <c r="N20" s="177"/>
      <c r="O20" s="177"/>
      <c r="P20" s="180"/>
      <c r="Q20" s="180"/>
      <c r="R20" s="180"/>
      <c r="S20" s="180"/>
      <c r="T20" s="180"/>
      <c r="U20" s="181">
        <v>2770068.75</v>
      </c>
      <c r="V20" s="181">
        <v>0</v>
      </c>
      <c r="W20" s="181">
        <v>0</v>
      </c>
      <c r="X20" s="180"/>
      <c r="Y20" s="180"/>
      <c r="Z20" s="369" t="b">
        <f t="shared" si="5"/>
        <v>1</v>
      </c>
      <c r="AA20" s="370">
        <f t="shared" si="6"/>
        <v>0.5</v>
      </c>
      <c r="AB20" s="371" t="b">
        <f t="shared" si="7"/>
        <v>1</v>
      </c>
      <c r="AC20" s="371" t="b">
        <f t="shared" si="8"/>
        <v>1</v>
      </c>
    </row>
    <row r="21" spans="1:29" ht="76.5" x14ac:dyDescent="0.2">
      <c r="A21" s="144">
        <v>19</v>
      </c>
      <c r="B21" s="170" t="s">
        <v>261</v>
      </c>
      <c r="C21" s="182" t="s">
        <v>229</v>
      </c>
      <c r="D21" s="183" t="s">
        <v>262</v>
      </c>
      <c r="E21" s="184" t="s">
        <v>54</v>
      </c>
      <c r="F21" s="185" t="s">
        <v>263</v>
      </c>
      <c r="G21" s="175" t="s">
        <v>282</v>
      </c>
      <c r="H21" s="176">
        <v>1.4770000000000001</v>
      </c>
      <c r="I21" s="346" t="s">
        <v>292</v>
      </c>
      <c r="J21" s="177">
        <v>2987424.01</v>
      </c>
      <c r="K21" s="177">
        <f t="shared" si="9"/>
        <v>1493712</v>
      </c>
      <c r="L21" s="178">
        <f t="shared" si="10"/>
        <v>1493712.0099999998</v>
      </c>
      <c r="M21" s="179">
        <v>0.5</v>
      </c>
      <c r="N21" s="177"/>
      <c r="O21" s="177"/>
      <c r="P21" s="180"/>
      <c r="Q21" s="180"/>
      <c r="R21" s="180"/>
      <c r="S21" s="180"/>
      <c r="T21" s="180"/>
      <c r="U21" s="181">
        <v>1493712</v>
      </c>
      <c r="V21" s="181">
        <v>0</v>
      </c>
      <c r="W21" s="181">
        <v>0</v>
      </c>
      <c r="X21" s="180"/>
      <c r="Y21" s="180"/>
      <c r="Z21" s="369" t="b">
        <f t="shared" si="5"/>
        <v>1</v>
      </c>
      <c r="AA21" s="370">
        <f t="shared" si="6"/>
        <v>0.5</v>
      </c>
      <c r="AB21" s="371" t="b">
        <f t="shared" si="7"/>
        <v>1</v>
      </c>
      <c r="AC21" s="371" t="b">
        <f t="shared" si="8"/>
        <v>1</v>
      </c>
    </row>
    <row r="22" spans="1:29" ht="51" x14ac:dyDescent="0.2">
      <c r="A22" s="144">
        <v>20</v>
      </c>
      <c r="B22" s="170" t="s">
        <v>264</v>
      </c>
      <c r="C22" s="182" t="s">
        <v>229</v>
      </c>
      <c r="D22" s="183" t="s">
        <v>265</v>
      </c>
      <c r="E22" s="184" t="s">
        <v>72</v>
      </c>
      <c r="F22" s="192" t="s">
        <v>266</v>
      </c>
      <c r="G22" s="175" t="s">
        <v>280</v>
      </c>
      <c r="H22" s="176">
        <v>0.95</v>
      </c>
      <c r="I22" s="346" t="s">
        <v>293</v>
      </c>
      <c r="J22" s="177">
        <v>4499877.08</v>
      </c>
      <c r="K22" s="177">
        <f t="shared" si="9"/>
        <v>3599901.66</v>
      </c>
      <c r="L22" s="178">
        <f t="shared" si="10"/>
        <v>899975.41999999993</v>
      </c>
      <c r="M22" s="179">
        <v>0.8</v>
      </c>
      <c r="N22" s="177"/>
      <c r="O22" s="177"/>
      <c r="P22" s="180"/>
      <c r="Q22" s="180"/>
      <c r="R22" s="180"/>
      <c r="S22" s="180"/>
      <c r="T22" s="180"/>
      <c r="U22" s="181">
        <v>3599901.66</v>
      </c>
      <c r="V22" s="181">
        <v>0</v>
      </c>
      <c r="W22" s="181">
        <v>0</v>
      </c>
      <c r="X22" s="180"/>
      <c r="Y22" s="180"/>
      <c r="Z22" s="369" t="b">
        <f t="shared" si="5"/>
        <v>1</v>
      </c>
      <c r="AA22" s="370">
        <f t="shared" si="6"/>
        <v>0.8</v>
      </c>
      <c r="AB22" s="371" t="b">
        <f t="shared" si="7"/>
        <v>1</v>
      </c>
      <c r="AC22" s="371" t="b">
        <f t="shared" si="8"/>
        <v>1</v>
      </c>
    </row>
    <row r="23" spans="1:29" s="169" customFormat="1" ht="51" x14ac:dyDescent="0.2">
      <c r="A23" s="146">
        <v>21</v>
      </c>
      <c r="B23" s="147" t="s">
        <v>267</v>
      </c>
      <c r="C23" s="186" t="s">
        <v>225</v>
      </c>
      <c r="D23" s="193" t="s">
        <v>268</v>
      </c>
      <c r="E23" s="194" t="s">
        <v>48</v>
      </c>
      <c r="F23" s="195" t="s">
        <v>269</v>
      </c>
      <c r="G23" s="162" t="s">
        <v>280</v>
      </c>
      <c r="H23" s="163">
        <v>3.16</v>
      </c>
      <c r="I23" s="345" t="s">
        <v>294</v>
      </c>
      <c r="J23" s="164">
        <v>21211612.5</v>
      </c>
      <c r="K23" s="164">
        <f t="shared" si="9"/>
        <v>14848128.75</v>
      </c>
      <c r="L23" s="165">
        <f t="shared" si="10"/>
        <v>6363483.75</v>
      </c>
      <c r="M23" s="166">
        <v>0.7</v>
      </c>
      <c r="N23" s="164"/>
      <c r="O23" s="164"/>
      <c r="P23" s="167"/>
      <c r="Q23" s="167"/>
      <c r="R23" s="167"/>
      <c r="S23" s="167"/>
      <c r="T23" s="167"/>
      <c r="U23" s="168">
        <v>7421964.3700000001</v>
      </c>
      <c r="V23" s="168">
        <v>7426164.3799999999</v>
      </c>
      <c r="W23" s="168">
        <v>0</v>
      </c>
      <c r="X23" s="167"/>
      <c r="Y23" s="167"/>
      <c r="Z23" s="369" t="b">
        <f t="shared" si="5"/>
        <v>1</v>
      </c>
      <c r="AA23" s="370">
        <f t="shared" si="6"/>
        <v>0.7</v>
      </c>
      <c r="AB23" s="371" t="b">
        <f t="shared" si="7"/>
        <v>1</v>
      </c>
      <c r="AC23" s="371" t="b">
        <f t="shared" si="8"/>
        <v>1</v>
      </c>
    </row>
    <row r="24" spans="1:29" s="169" customFormat="1" ht="38.25" x14ac:dyDescent="0.2">
      <c r="A24" s="146">
        <v>22</v>
      </c>
      <c r="B24" s="147" t="s">
        <v>270</v>
      </c>
      <c r="C24" s="186" t="s">
        <v>225</v>
      </c>
      <c r="D24" s="193" t="s">
        <v>271</v>
      </c>
      <c r="E24" s="194" t="s">
        <v>60</v>
      </c>
      <c r="F24" s="195" t="s">
        <v>272</v>
      </c>
      <c r="G24" s="162" t="s">
        <v>282</v>
      </c>
      <c r="H24" s="163">
        <v>2.7120000000000002</v>
      </c>
      <c r="I24" s="345" t="s">
        <v>295</v>
      </c>
      <c r="J24" s="164">
        <v>4913264.0199999996</v>
      </c>
      <c r="K24" s="164">
        <f t="shared" si="9"/>
        <v>2947958.41</v>
      </c>
      <c r="L24" s="165">
        <f t="shared" si="10"/>
        <v>1965305.6099999994</v>
      </c>
      <c r="M24" s="166">
        <v>0.6</v>
      </c>
      <c r="N24" s="164"/>
      <c r="O24" s="164"/>
      <c r="P24" s="167"/>
      <c r="Q24" s="167"/>
      <c r="R24" s="167"/>
      <c r="S24" s="167"/>
      <c r="T24" s="167"/>
      <c r="U24" s="168">
        <v>877958.41</v>
      </c>
      <c r="V24" s="168">
        <v>2070000</v>
      </c>
      <c r="W24" s="168">
        <v>0</v>
      </c>
      <c r="X24" s="167"/>
      <c r="Y24" s="167"/>
      <c r="Z24" s="369" t="b">
        <f t="shared" si="5"/>
        <v>1</v>
      </c>
      <c r="AA24" s="370">
        <f t="shared" si="6"/>
        <v>0.6</v>
      </c>
      <c r="AB24" s="371" t="b">
        <f t="shared" si="7"/>
        <v>1</v>
      </c>
      <c r="AC24" s="371" t="b">
        <f t="shared" si="8"/>
        <v>1</v>
      </c>
    </row>
    <row r="25" spans="1:29" ht="25.5" x14ac:dyDescent="0.2">
      <c r="A25" s="144">
        <v>23</v>
      </c>
      <c r="B25" s="170" t="s">
        <v>273</v>
      </c>
      <c r="C25" s="182" t="s">
        <v>229</v>
      </c>
      <c r="D25" s="190" t="s">
        <v>274</v>
      </c>
      <c r="E25" s="191" t="s">
        <v>80</v>
      </c>
      <c r="F25" s="192" t="s">
        <v>275</v>
      </c>
      <c r="G25" s="175" t="s">
        <v>282</v>
      </c>
      <c r="H25" s="176">
        <v>4.9850000000000003</v>
      </c>
      <c r="I25" s="346" t="s">
        <v>288</v>
      </c>
      <c r="J25" s="177">
        <v>7999784.5800000001</v>
      </c>
      <c r="K25" s="177">
        <f t="shared" si="9"/>
        <v>5599849.2000000002</v>
      </c>
      <c r="L25" s="178">
        <f t="shared" si="10"/>
        <v>2399935.38</v>
      </c>
      <c r="M25" s="179">
        <v>0.7</v>
      </c>
      <c r="N25" s="177"/>
      <c r="O25" s="177"/>
      <c r="P25" s="180"/>
      <c r="Q25" s="180"/>
      <c r="R25" s="180"/>
      <c r="S25" s="180"/>
      <c r="T25" s="180"/>
      <c r="U25" s="181">
        <v>5599849.2000000002</v>
      </c>
      <c r="V25" s="181">
        <v>0</v>
      </c>
      <c r="W25" s="181">
        <v>0</v>
      </c>
      <c r="X25" s="180"/>
      <c r="Y25" s="180"/>
      <c r="Z25" s="369" t="b">
        <f t="shared" si="5"/>
        <v>1</v>
      </c>
      <c r="AA25" s="370">
        <f t="shared" si="6"/>
        <v>0.7</v>
      </c>
      <c r="AB25" s="371" t="b">
        <f t="shared" si="7"/>
        <v>1</v>
      </c>
      <c r="AC25" s="371" t="b">
        <f t="shared" si="8"/>
        <v>1</v>
      </c>
    </row>
    <row r="26" spans="1:29" ht="63.75" x14ac:dyDescent="0.2">
      <c r="A26" s="144">
        <v>24</v>
      </c>
      <c r="B26" s="170" t="s">
        <v>276</v>
      </c>
      <c r="C26" s="182" t="s">
        <v>229</v>
      </c>
      <c r="D26" s="190" t="s">
        <v>226</v>
      </c>
      <c r="E26" s="191" t="s">
        <v>58</v>
      </c>
      <c r="F26" s="192" t="s">
        <v>277</v>
      </c>
      <c r="G26" s="175" t="s">
        <v>280</v>
      </c>
      <c r="H26" s="176">
        <v>3.581</v>
      </c>
      <c r="I26" s="346" t="s">
        <v>296</v>
      </c>
      <c r="J26" s="177">
        <v>11228900.08</v>
      </c>
      <c r="K26" s="177">
        <f t="shared" si="9"/>
        <v>6737340.04</v>
      </c>
      <c r="L26" s="178">
        <f t="shared" si="10"/>
        <v>4491560.04</v>
      </c>
      <c r="M26" s="179">
        <v>0.6</v>
      </c>
      <c r="N26" s="177"/>
      <c r="O26" s="177"/>
      <c r="P26" s="180"/>
      <c r="Q26" s="180"/>
      <c r="R26" s="180"/>
      <c r="S26" s="180"/>
      <c r="T26" s="180"/>
      <c r="U26" s="181">
        <v>6737340.04</v>
      </c>
      <c r="V26" s="181">
        <v>0</v>
      </c>
      <c r="W26" s="181">
        <v>0</v>
      </c>
      <c r="X26" s="180"/>
      <c r="Y26" s="180"/>
      <c r="Z26" s="369" t="b">
        <f t="shared" si="5"/>
        <v>1</v>
      </c>
      <c r="AA26" s="370">
        <f t="shared" si="6"/>
        <v>0.6</v>
      </c>
      <c r="AB26" s="371" t="b">
        <f t="shared" si="7"/>
        <v>1</v>
      </c>
      <c r="AC26" s="371" t="b">
        <f t="shared" si="8"/>
        <v>1</v>
      </c>
    </row>
    <row r="27" spans="1:29" ht="25.5" x14ac:dyDescent="0.2">
      <c r="A27" s="373">
        <v>25</v>
      </c>
      <c r="B27" s="175" t="s">
        <v>324</v>
      </c>
      <c r="C27" s="374" t="s">
        <v>229</v>
      </c>
      <c r="D27" s="375" t="s">
        <v>244</v>
      </c>
      <c r="E27" s="376" t="s">
        <v>64</v>
      </c>
      <c r="F27" s="377" t="s">
        <v>325</v>
      </c>
      <c r="G27" s="175" t="s">
        <v>280</v>
      </c>
      <c r="H27" s="176">
        <v>2.0369999999999999</v>
      </c>
      <c r="I27" s="346" t="s">
        <v>287</v>
      </c>
      <c r="J27" s="299">
        <v>6641107.6600000001</v>
      </c>
      <c r="K27" s="300">
        <f t="shared" si="9"/>
        <v>3984664.59</v>
      </c>
      <c r="L27" s="301">
        <v>2656443.0700000003</v>
      </c>
      <c r="M27" s="351">
        <v>0.6</v>
      </c>
      <c r="N27" s="300"/>
      <c r="O27" s="300"/>
      <c r="P27" s="302"/>
      <c r="Q27" s="302"/>
      <c r="R27" s="302"/>
      <c r="S27" s="302"/>
      <c r="T27" s="302"/>
      <c r="U27" s="303">
        <v>3984664.59</v>
      </c>
      <c r="V27" s="303">
        <v>0</v>
      </c>
      <c r="W27" s="302"/>
      <c r="X27" s="302"/>
      <c r="Y27" s="302"/>
      <c r="Z27" s="369" t="b">
        <f t="shared" si="5"/>
        <v>1</v>
      </c>
      <c r="AA27" s="370">
        <f t="shared" si="6"/>
        <v>0.6</v>
      </c>
      <c r="AB27" s="371" t="b">
        <f t="shared" si="7"/>
        <v>1</v>
      </c>
      <c r="AC27" s="371" t="b">
        <f t="shared" si="8"/>
        <v>1</v>
      </c>
    </row>
    <row r="28" spans="1:29" ht="38.25" x14ac:dyDescent="0.2">
      <c r="A28" s="373">
        <v>26</v>
      </c>
      <c r="B28" s="175" t="s">
        <v>343</v>
      </c>
      <c r="C28" s="374" t="s">
        <v>229</v>
      </c>
      <c r="D28" s="375" t="s">
        <v>262</v>
      </c>
      <c r="E28" s="376" t="s">
        <v>54</v>
      </c>
      <c r="F28" s="377" t="s">
        <v>344</v>
      </c>
      <c r="G28" s="175" t="s">
        <v>350</v>
      </c>
      <c r="H28" s="176">
        <v>0.995</v>
      </c>
      <c r="I28" s="346" t="s">
        <v>351</v>
      </c>
      <c r="J28" s="299">
        <v>1267240.3899999999</v>
      </c>
      <c r="K28" s="300">
        <f t="shared" si="9"/>
        <v>633620.18999999994</v>
      </c>
      <c r="L28" s="301">
        <f>J28-K28</f>
        <v>633620.19999999995</v>
      </c>
      <c r="M28" s="351">
        <v>0.5</v>
      </c>
      <c r="N28" s="300"/>
      <c r="O28" s="300"/>
      <c r="P28" s="302"/>
      <c r="Q28" s="302"/>
      <c r="R28" s="302"/>
      <c r="S28" s="302"/>
      <c r="T28" s="302"/>
      <c r="U28" s="303">
        <f>K28</f>
        <v>633620.18999999994</v>
      </c>
      <c r="V28" s="303">
        <v>0</v>
      </c>
      <c r="W28" s="302"/>
      <c r="X28" s="302"/>
      <c r="Y28" s="302"/>
      <c r="Z28" s="369" t="b">
        <f t="shared" si="5"/>
        <v>1</v>
      </c>
      <c r="AA28" s="370">
        <f t="shared" si="6"/>
        <v>0.5</v>
      </c>
      <c r="AB28" s="371" t="b">
        <f t="shared" si="7"/>
        <v>1</v>
      </c>
      <c r="AC28" s="371" t="b">
        <f t="shared" si="8"/>
        <v>1</v>
      </c>
    </row>
    <row r="29" spans="1:29" s="209" customFormat="1" ht="25.5" x14ac:dyDescent="0.2">
      <c r="A29" s="196" t="s">
        <v>986</v>
      </c>
      <c r="B29" s="197" t="s">
        <v>278</v>
      </c>
      <c r="C29" s="198" t="s">
        <v>225</v>
      </c>
      <c r="D29" s="199" t="s">
        <v>268</v>
      </c>
      <c r="E29" s="200" t="s">
        <v>48</v>
      </c>
      <c r="F29" s="201" t="s">
        <v>279</v>
      </c>
      <c r="G29" s="202" t="s">
        <v>280</v>
      </c>
      <c r="H29" s="203">
        <v>3.0579999999999998</v>
      </c>
      <c r="I29" s="347" t="s">
        <v>294</v>
      </c>
      <c r="J29" s="204">
        <v>24161607.300000001</v>
      </c>
      <c r="K29" s="204">
        <v>13300996.810000019</v>
      </c>
      <c r="L29" s="205">
        <f t="shared" si="10"/>
        <v>10860610.489999982</v>
      </c>
      <c r="M29" s="206">
        <v>0.7</v>
      </c>
      <c r="N29" s="204"/>
      <c r="O29" s="204"/>
      <c r="P29" s="207"/>
      <c r="Q29" s="207"/>
      <c r="R29" s="207"/>
      <c r="S29" s="207"/>
      <c r="T29" s="207"/>
      <c r="U29" s="208">
        <v>4840234.25</v>
      </c>
      <c r="V29" s="208">
        <v>8460762.5600000005</v>
      </c>
      <c r="W29" s="208">
        <v>0</v>
      </c>
      <c r="X29" s="207"/>
      <c r="Y29" s="207"/>
      <c r="Z29" s="369" t="b">
        <f t="shared" si="5"/>
        <v>1</v>
      </c>
      <c r="AA29" s="370">
        <f t="shared" si="6"/>
        <v>0.55049999999999999</v>
      </c>
      <c r="AB29" s="371" t="b">
        <f t="shared" si="7"/>
        <v>0</v>
      </c>
      <c r="AC29" s="371" t="b">
        <f t="shared" si="8"/>
        <v>1</v>
      </c>
    </row>
    <row r="30" spans="1:29" x14ac:dyDescent="0.2">
      <c r="A30" s="411" t="s">
        <v>44</v>
      </c>
      <c r="B30" s="411"/>
      <c r="C30" s="411"/>
      <c r="D30" s="411"/>
      <c r="E30" s="411"/>
      <c r="F30" s="411"/>
      <c r="G30" s="411"/>
      <c r="H30" s="210">
        <f>SUM(H3:H29)</f>
        <v>109.42300000000003</v>
      </c>
      <c r="I30" s="5" t="s">
        <v>14</v>
      </c>
      <c r="J30" s="211">
        <f>SUM(J3:J29)</f>
        <v>350551376.96999991</v>
      </c>
      <c r="K30" s="211">
        <f t="shared" ref="K30:N30" si="11">SUM(K3:K29)</f>
        <v>210781566.31</v>
      </c>
      <c r="L30" s="211">
        <f t="shared" si="11"/>
        <v>139769810.66000003</v>
      </c>
      <c r="M30" s="212" t="s">
        <v>14</v>
      </c>
      <c r="N30" s="211">
        <f t="shared" si="11"/>
        <v>0</v>
      </c>
      <c r="O30" s="211">
        <f t="shared" ref="O30" si="12">SUM(O3:O29)</f>
        <v>0</v>
      </c>
      <c r="P30" s="211">
        <f t="shared" ref="P30" si="13">SUM(P3:P29)</f>
        <v>0</v>
      </c>
      <c r="Q30" s="211">
        <f t="shared" ref="Q30" si="14">SUM(Q3:Q29)</f>
        <v>0</v>
      </c>
      <c r="R30" s="211">
        <f t="shared" ref="R30" si="15">SUM(R3:R29)</f>
        <v>0</v>
      </c>
      <c r="S30" s="211">
        <f t="shared" ref="S30" si="16">SUM(S3:S29)</f>
        <v>0</v>
      </c>
      <c r="T30" s="211">
        <f t="shared" ref="T30" si="17">SUM(T3:T29)</f>
        <v>16603181.070000002</v>
      </c>
      <c r="U30" s="211">
        <f t="shared" ref="U30" si="18">SUM(U3:U29)</f>
        <v>133635949.35999998</v>
      </c>
      <c r="V30" s="211">
        <f t="shared" ref="V30" si="19">SUM(V3:V29)</f>
        <v>51432250.95000001</v>
      </c>
      <c r="W30" s="211">
        <f t="shared" ref="W30" si="20">SUM(W3:W29)</f>
        <v>9110184.9299999997</v>
      </c>
      <c r="X30" s="211">
        <f t="shared" ref="X30" si="21">SUM(X3:X29)</f>
        <v>0</v>
      </c>
      <c r="Y30" s="211">
        <f t="shared" ref="Y30" si="22">SUM(Y3:Y29)</f>
        <v>0</v>
      </c>
      <c r="Z30" s="3" t="b">
        <f t="shared" ref="Z30:Z33" si="23">K30=SUM(N30:Y30)</f>
        <v>1</v>
      </c>
      <c r="AA30" s="213">
        <f t="shared" ref="AA30:AA32" si="24">ROUND(K30/J30,4)</f>
        <v>0.60129999999999995</v>
      </c>
      <c r="AB30" s="214" t="b">
        <f>AA30=M30</f>
        <v>0</v>
      </c>
      <c r="AC30" s="214" t="b">
        <f t="shared" ref="AC30" si="25">J30=K30+L30</f>
        <v>1</v>
      </c>
    </row>
    <row r="31" spans="1:29" x14ac:dyDescent="0.2">
      <c r="A31" s="410" t="s">
        <v>37</v>
      </c>
      <c r="B31" s="410"/>
      <c r="C31" s="410"/>
      <c r="D31" s="410"/>
      <c r="E31" s="410"/>
      <c r="F31" s="410"/>
      <c r="G31" s="410"/>
      <c r="H31" s="215">
        <f>SUMIF($C$3:$C$29,"K",H3:H29)</f>
        <v>25.987000000000002</v>
      </c>
      <c r="I31" s="146" t="s">
        <v>14</v>
      </c>
      <c r="J31" s="216">
        <f>SUMIF($C$3:$C$29,"K",J3:J29)</f>
        <v>55137574.780000001</v>
      </c>
      <c r="K31" s="216">
        <f t="shared" ref="K31:L31" si="26">SUMIF($C$3:$C$29,"K",K3:K29)</f>
        <v>36763676.07</v>
      </c>
      <c r="L31" s="216">
        <f t="shared" si="26"/>
        <v>18373898.710000001</v>
      </c>
      <c r="M31" s="217" t="s">
        <v>14</v>
      </c>
      <c r="N31" s="216">
        <f t="shared" ref="N31:Y31" si="27">SUMIF($C$3:$C$29,"K",N3:N29)</f>
        <v>0</v>
      </c>
      <c r="O31" s="216">
        <f t="shared" si="27"/>
        <v>0</v>
      </c>
      <c r="P31" s="216">
        <f t="shared" si="27"/>
        <v>0</v>
      </c>
      <c r="Q31" s="216">
        <f t="shared" si="27"/>
        <v>0</v>
      </c>
      <c r="R31" s="216">
        <f t="shared" si="27"/>
        <v>0</v>
      </c>
      <c r="S31" s="216">
        <f t="shared" si="27"/>
        <v>0</v>
      </c>
      <c r="T31" s="216">
        <f t="shared" si="27"/>
        <v>16603181.070000002</v>
      </c>
      <c r="U31" s="216">
        <f t="shared" si="27"/>
        <v>19712713.84</v>
      </c>
      <c r="V31" s="216">
        <f t="shared" si="27"/>
        <v>447781.16</v>
      </c>
      <c r="W31" s="216">
        <f t="shared" si="27"/>
        <v>0</v>
      </c>
      <c r="X31" s="216">
        <f t="shared" si="27"/>
        <v>0</v>
      </c>
      <c r="Y31" s="216">
        <f t="shared" si="27"/>
        <v>0</v>
      </c>
      <c r="Z31" s="3" t="b">
        <f t="shared" si="23"/>
        <v>1</v>
      </c>
      <c r="AA31" s="213">
        <f t="shared" ref="AA31" si="28">ROUND(K31/J31,4)</f>
        <v>0.66679999999999995</v>
      </c>
      <c r="AB31" s="214" t="s">
        <v>14</v>
      </c>
      <c r="AC31" s="214" t="b">
        <f t="shared" ref="AC31" si="29">J31=K31+L31</f>
        <v>1</v>
      </c>
    </row>
    <row r="32" spans="1:29" x14ac:dyDescent="0.2">
      <c r="A32" s="411" t="s">
        <v>38</v>
      </c>
      <c r="B32" s="411"/>
      <c r="C32" s="411"/>
      <c r="D32" s="411"/>
      <c r="E32" s="411"/>
      <c r="F32" s="411"/>
      <c r="G32" s="411"/>
      <c r="H32" s="210">
        <f>SUMIF($C$3:$C$29,"N",H3:H29)</f>
        <v>46.437999999999995</v>
      </c>
      <c r="I32" s="5" t="s">
        <v>14</v>
      </c>
      <c r="J32" s="211">
        <f>SUMIF($C$3:$C$29,"N",J3:J29)</f>
        <v>131141325.92999999</v>
      </c>
      <c r="K32" s="211">
        <f t="shared" ref="K32:L32" si="30">SUMIF($C$3:$C$29,"N",K3:K29)</f>
        <v>79034365.810000017</v>
      </c>
      <c r="L32" s="211">
        <f t="shared" si="30"/>
        <v>52106960.120000005</v>
      </c>
      <c r="M32" s="212" t="s">
        <v>14</v>
      </c>
      <c r="N32" s="211">
        <f t="shared" ref="N32:Y32" si="31">SUMIF($C$3:$C$29,"N",N3:N29)</f>
        <v>0</v>
      </c>
      <c r="O32" s="211">
        <f t="shared" si="31"/>
        <v>0</v>
      </c>
      <c r="P32" s="211">
        <f t="shared" si="31"/>
        <v>0</v>
      </c>
      <c r="Q32" s="211">
        <f t="shared" si="31"/>
        <v>0</v>
      </c>
      <c r="R32" s="211">
        <f t="shared" si="31"/>
        <v>0</v>
      </c>
      <c r="S32" s="211">
        <f t="shared" si="31"/>
        <v>0</v>
      </c>
      <c r="T32" s="211">
        <f t="shared" si="31"/>
        <v>0</v>
      </c>
      <c r="U32" s="211">
        <f t="shared" si="31"/>
        <v>79034365.810000017</v>
      </c>
      <c r="V32" s="211">
        <f t="shared" si="31"/>
        <v>0</v>
      </c>
      <c r="W32" s="211">
        <f t="shared" si="31"/>
        <v>0</v>
      </c>
      <c r="X32" s="211">
        <f t="shared" si="31"/>
        <v>0</v>
      </c>
      <c r="Y32" s="211">
        <f t="shared" si="31"/>
        <v>0</v>
      </c>
      <c r="Z32" s="3" t="b">
        <f t="shared" si="23"/>
        <v>1</v>
      </c>
      <c r="AA32" s="213">
        <f t="shared" si="24"/>
        <v>0.60270000000000001</v>
      </c>
      <c r="AB32" s="214" t="s">
        <v>14</v>
      </c>
      <c r="AC32" s="214" t="b">
        <f t="shared" ref="AC32" si="32">J32=K32+L32</f>
        <v>1</v>
      </c>
    </row>
    <row r="33" spans="1:29" x14ac:dyDescent="0.2">
      <c r="A33" s="410" t="s">
        <v>39</v>
      </c>
      <c r="B33" s="410"/>
      <c r="C33" s="410"/>
      <c r="D33" s="410"/>
      <c r="E33" s="410"/>
      <c r="F33" s="410"/>
      <c r="G33" s="410"/>
      <c r="H33" s="215">
        <f>SUMIF($C$3:$C$29,"W",H3:H29)</f>
        <v>36.997999999999998</v>
      </c>
      <c r="I33" s="146" t="s">
        <v>14</v>
      </c>
      <c r="J33" s="216">
        <f>SUMIF($C$3:$C$29,"W",J3:J29)</f>
        <v>164272476.26000002</v>
      </c>
      <c r="K33" s="216">
        <f t="shared" ref="K33:L33" si="33">SUMIF($C$3:$C$29,"W",K3:K29)</f>
        <v>94983524.430000022</v>
      </c>
      <c r="L33" s="216">
        <f t="shared" si="33"/>
        <v>69288951.829999983</v>
      </c>
      <c r="M33" s="217" t="s">
        <v>14</v>
      </c>
      <c r="N33" s="216">
        <f t="shared" ref="N33:Y33" si="34">SUMIF($C$3:$C$29,"W",N3:N29)</f>
        <v>0</v>
      </c>
      <c r="O33" s="216">
        <f t="shared" si="34"/>
        <v>0</v>
      </c>
      <c r="P33" s="216">
        <f t="shared" si="34"/>
        <v>0</v>
      </c>
      <c r="Q33" s="216">
        <f t="shared" si="34"/>
        <v>0</v>
      </c>
      <c r="R33" s="216">
        <f t="shared" si="34"/>
        <v>0</v>
      </c>
      <c r="S33" s="216">
        <f t="shared" si="34"/>
        <v>0</v>
      </c>
      <c r="T33" s="216">
        <f t="shared" si="34"/>
        <v>0</v>
      </c>
      <c r="U33" s="216">
        <f t="shared" si="34"/>
        <v>34888869.710000001</v>
      </c>
      <c r="V33" s="216">
        <f t="shared" si="34"/>
        <v>50984469.790000007</v>
      </c>
      <c r="W33" s="216">
        <f t="shared" si="34"/>
        <v>9110184.9299999997</v>
      </c>
      <c r="X33" s="216">
        <f t="shared" si="34"/>
        <v>0</v>
      </c>
      <c r="Y33" s="216">
        <f t="shared" si="34"/>
        <v>0</v>
      </c>
      <c r="Z33" s="3" t="b">
        <f t="shared" si="23"/>
        <v>1</v>
      </c>
      <c r="AA33" s="213">
        <f t="shared" ref="AA33" si="35">ROUND(K33/J33,4)</f>
        <v>0.57820000000000005</v>
      </c>
      <c r="AB33" s="214" t="s">
        <v>14</v>
      </c>
      <c r="AC33" s="214" t="b">
        <f t="shared" ref="AC33" si="36">J33=K33+L33</f>
        <v>1</v>
      </c>
    </row>
    <row r="34" spans="1:29" x14ac:dyDescent="0.2">
      <c r="A34" s="218"/>
      <c r="B34" s="219"/>
      <c r="C34" s="218"/>
      <c r="D34" s="218"/>
      <c r="E34" s="218"/>
      <c r="F34" s="218"/>
      <c r="G34" s="220"/>
    </row>
    <row r="35" spans="1:29" x14ac:dyDescent="0.2">
      <c r="A35" s="222" t="s">
        <v>24</v>
      </c>
      <c r="B35" s="223"/>
      <c r="C35" s="222"/>
      <c r="D35" s="222"/>
      <c r="E35" s="222"/>
      <c r="F35" s="222"/>
      <c r="G35" s="224"/>
      <c r="H35" s="3"/>
      <c r="I35" s="3"/>
      <c r="J35" s="225"/>
      <c r="K35" s="2"/>
      <c r="L35" s="2"/>
      <c r="N35" s="2"/>
      <c r="O35" s="2"/>
      <c r="P35" s="2"/>
      <c r="Q35" s="2"/>
      <c r="R35" s="2"/>
      <c r="S35" s="2"/>
      <c r="T35" s="2"/>
      <c r="U35" s="362"/>
      <c r="V35" s="2"/>
      <c r="W35" s="2"/>
      <c r="X35" s="2"/>
      <c r="Y35" s="2"/>
      <c r="Z35" s="3"/>
      <c r="AC35" s="214"/>
    </row>
    <row r="36" spans="1:29" x14ac:dyDescent="0.2">
      <c r="A36" s="226" t="s">
        <v>25</v>
      </c>
      <c r="B36" s="227"/>
      <c r="C36" s="226"/>
      <c r="D36" s="226"/>
      <c r="E36" s="226"/>
      <c r="F36" s="226"/>
      <c r="G36" s="228"/>
      <c r="H36" s="3"/>
      <c r="I36" s="3"/>
      <c r="J36" s="229"/>
      <c r="K36" s="2"/>
      <c r="L36" s="2"/>
      <c r="N36" s="2"/>
      <c r="O36" s="2"/>
      <c r="P36" s="2"/>
      <c r="Q36" s="2"/>
      <c r="R36" s="2"/>
      <c r="S36" s="2"/>
      <c r="T36" s="2"/>
      <c r="U36" s="363"/>
      <c r="V36" s="2"/>
      <c r="W36" s="2"/>
      <c r="X36" s="2"/>
      <c r="Y36" s="2"/>
      <c r="Z36" s="3"/>
    </row>
    <row r="37" spans="1:29" x14ac:dyDescent="0.2">
      <c r="A37" s="222" t="s">
        <v>42</v>
      </c>
      <c r="B37" s="219"/>
      <c r="C37" s="218"/>
      <c r="D37" s="218"/>
      <c r="E37" s="218"/>
      <c r="F37" s="218"/>
      <c r="G37" s="220"/>
      <c r="J37" s="230"/>
      <c r="U37" s="364"/>
    </row>
    <row r="38" spans="1:29" x14ac:dyDescent="0.2">
      <c r="A38" s="209" t="s">
        <v>46</v>
      </c>
      <c r="B38" s="232"/>
      <c r="C38" s="209"/>
      <c r="D38" s="209"/>
      <c r="E38" s="209"/>
      <c r="F38" s="209"/>
      <c r="G38" s="233"/>
      <c r="J38" s="230"/>
      <c r="U38" s="365"/>
    </row>
    <row r="39" spans="1:29" x14ac:dyDescent="0.2">
      <c r="Q39" s="231"/>
    </row>
    <row r="43" spans="1:29" x14ac:dyDescent="0.2">
      <c r="U43" s="231"/>
    </row>
  </sheetData>
  <mergeCells count="18">
    <mergeCell ref="D1:D2"/>
    <mergeCell ref="A33:G33"/>
    <mergeCell ref="A32:G32"/>
    <mergeCell ref="E1:E2"/>
    <mergeCell ref="A30:G30"/>
    <mergeCell ref="A1:A2"/>
    <mergeCell ref="B1:B2"/>
    <mergeCell ref="C1:C2"/>
    <mergeCell ref="F1:F2"/>
    <mergeCell ref="G1:G2"/>
    <mergeCell ref="A31:G31"/>
    <mergeCell ref="H1:H2"/>
    <mergeCell ref="I1:I2"/>
    <mergeCell ref="J1:J2"/>
    <mergeCell ref="K1:K2"/>
    <mergeCell ref="N1:Y1"/>
    <mergeCell ref="L1:L2"/>
    <mergeCell ref="M1:M2"/>
  </mergeCells>
  <conditionalFormatting sqref="Z3:AB33">
    <cfRule type="containsText" dxfId="10" priority="1" operator="containsText" text="fałsz">
      <formula>NOT(ISERROR(SEARCH("fałsz",Z3)))</formula>
    </cfRule>
  </conditionalFormatting>
  <conditionalFormatting sqref="Z3:AC33">
    <cfRule type="cellIs" dxfId="9" priority="2" operator="equal">
      <formula>FALSE</formula>
    </cfRule>
  </conditionalFormatting>
  <conditionalFormatting sqref="AC35">
    <cfRule type="cellIs" dxfId="8" priority="15" operator="equal">
      <formula>FALSE</formula>
    </cfRule>
  </conditionalFormatting>
  <dataValidations count="2">
    <dataValidation type="list" allowBlank="1" showInputMessage="1" showErrorMessage="1" sqref="C8 C11:C29">
      <formula1>"N,K,W"</formula1>
    </dataValidation>
    <dataValidation type="list" allowBlank="1" showInputMessage="1" showErrorMessage="1" sqref="G8:G29">
      <formula1>"B,P,R"</formula1>
    </dataValidation>
  </dataValidations>
  <pageMargins left="0.23622047244094491" right="0.23622047244094491" top="0.74803149606299213" bottom="0.74803149606299213" header="0.31496062992125984" footer="0.31496062992125984"/>
  <pageSetup paperSize="8" scale="50" fitToHeight="0" orientation="landscape" r:id="rId1"/>
  <headerFooter>
    <oddHeader>&amp;LWojewództwo &amp;KFF0000LUBELSKIE&amp;K01+000 - zadania powiatowe lista podstawowa</oddHeader>
    <oddFooter>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36"/>
  <sheetViews>
    <sheetView showGridLines="0" view="pageBreakPreview" zoomScaleNormal="100" zoomScaleSheetLayoutView="100" workbookViewId="0">
      <selection sqref="A1:A2"/>
    </sheetView>
  </sheetViews>
  <sheetFormatPr defaultColWidth="9.140625" defaultRowHeight="12.75" x14ac:dyDescent="0.2"/>
  <cols>
    <col min="1" max="1" width="11" style="234" customWidth="1"/>
    <col min="2" max="2" width="18.140625" style="234" customWidth="1"/>
    <col min="3" max="6" width="15.7109375" style="234" customWidth="1"/>
    <col min="7" max="7" width="28.85546875" style="234" customWidth="1"/>
    <col min="8" max="9" width="15.7109375" style="234" customWidth="1"/>
    <col min="10" max="10" width="13.42578125" style="349" customWidth="1"/>
    <col min="11" max="11" width="15.7109375" style="234" customWidth="1"/>
    <col min="12" max="12" width="17.28515625" style="234" customWidth="1"/>
    <col min="13" max="13" width="15.7109375" style="234" customWidth="1"/>
    <col min="14" max="14" width="15.7109375" style="237" customWidth="1"/>
    <col min="15" max="20" width="15.7109375" style="234" customWidth="1"/>
    <col min="21" max="24" width="15.7109375" style="295" customWidth="1"/>
    <col min="25" max="26" width="15.7109375" style="234" customWidth="1"/>
    <col min="27" max="29" width="15.7109375" style="235" customWidth="1"/>
    <col min="30" max="30" width="15.7109375" style="234" customWidth="1"/>
    <col min="31" max="16384" width="9.140625" style="234"/>
  </cols>
  <sheetData>
    <row r="1" spans="1:30" x14ac:dyDescent="0.2">
      <c r="A1" s="412" t="s">
        <v>4</v>
      </c>
      <c r="B1" s="412" t="s">
        <v>5</v>
      </c>
      <c r="C1" s="425" t="s">
        <v>43</v>
      </c>
      <c r="D1" s="415" t="s">
        <v>6</v>
      </c>
      <c r="E1" s="412" t="s">
        <v>32</v>
      </c>
      <c r="F1" s="415" t="s">
        <v>15</v>
      </c>
      <c r="G1" s="412" t="s">
        <v>7</v>
      </c>
      <c r="H1" s="412" t="s">
        <v>26</v>
      </c>
      <c r="I1" s="412" t="s">
        <v>8</v>
      </c>
      <c r="J1" s="412" t="s">
        <v>27</v>
      </c>
      <c r="K1" s="412" t="s">
        <v>9</v>
      </c>
      <c r="L1" s="412" t="s">
        <v>17</v>
      </c>
      <c r="M1" s="415" t="s">
        <v>13</v>
      </c>
      <c r="N1" s="412" t="s">
        <v>11</v>
      </c>
      <c r="O1" s="417" t="s">
        <v>12</v>
      </c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</row>
    <row r="2" spans="1:30" x14ac:dyDescent="0.2">
      <c r="A2" s="412"/>
      <c r="B2" s="412"/>
      <c r="C2" s="417"/>
      <c r="D2" s="416"/>
      <c r="E2" s="412"/>
      <c r="F2" s="416"/>
      <c r="G2" s="412"/>
      <c r="H2" s="412"/>
      <c r="I2" s="412"/>
      <c r="J2" s="412"/>
      <c r="K2" s="412"/>
      <c r="L2" s="412"/>
      <c r="M2" s="416"/>
      <c r="N2" s="412"/>
      <c r="O2" s="236">
        <v>2019</v>
      </c>
      <c r="P2" s="236">
        <v>2020</v>
      </c>
      <c r="Q2" s="236">
        <v>2021</v>
      </c>
      <c r="R2" s="236">
        <v>2022</v>
      </c>
      <c r="S2" s="236">
        <v>2023</v>
      </c>
      <c r="T2" s="236">
        <v>2024</v>
      </c>
      <c r="U2" s="236">
        <v>2025</v>
      </c>
      <c r="V2" s="236">
        <v>2026</v>
      </c>
      <c r="W2" s="236">
        <v>2027</v>
      </c>
      <c r="X2" s="236">
        <v>2028</v>
      </c>
      <c r="Y2" s="236">
        <v>2029</v>
      </c>
      <c r="Z2" s="236">
        <v>2030</v>
      </c>
      <c r="AA2" s="237" t="s">
        <v>28</v>
      </c>
      <c r="AB2" s="237" t="s">
        <v>29</v>
      </c>
      <c r="AC2" s="237" t="s">
        <v>30</v>
      </c>
      <c r="AD2" s="238" t="s">
        <v>31</v>
      </c>
    </row>
    <row r="3" spans="1:30" ht="38.25" x14ac:dyDescent="0.2">
      <c r="A3" s="239">
        <v>1</v>
      </c>
      <c r="B3" s="147" t="s">
        <v>372</v>
      </c>
      <c r="C3" s="155" t="s">
        <v>353</v>
      </c>
      <c r="D3" s="240" t="s">
        <v>373</v>
      </c>
      <c r="E3" s="241" t="s">
        <v>123</v>
      </c>
      <c r="F3" s="147" t="s">
        <v>59</v>
      </c>
      <c r="G3" s="147" t="s">
        <v>374</v>
      </c>
      <c r="H3" s="147" t="s">
        <v>280</v>
      </c>
      <c r="I3" s="242">
        <v>0.65500000000000003</v>
      </c>
      <c r="J3" s="243" t="s">
        <v>375</v>
      </c>
      <c r="K3" s="244">
        <v>15098484.33</v>
      </c>
      <c r="L3" s="152">
        <f>ROUNDDOWN(K3*N3,2)</f>
        <v>10568939.029999999</v>
      </c>
      <c r="M3" s="153">
        <f t="shared" ref="M3:M15" si="0">K3-L3</f>
        <v>4529545.3000000007</v>
      </c>
      <c r="N3" s="154">
        <v>0.7</v>
      </c>
      <c r="O3" s="245"/>
      <c r="P3" s="245"/>
      <c r="Q3" s="246"/>
      <c r="R3" s="246"/>
      <c r="S3" s="246"/>
      <c r="T3" s="152">
        <v>2183046.9500000002</v>
      </c>
      <c r="U3" s="152">
        <v>5261150.63</v>
      </c>
      <c r="V3" s="152">
        <v>3124741.45</v>
      </c>
      <c r="W3" s="246"/>
      <c r="X3" s="246"/>
      <c r="Y3" s="246"/>
      <c r="Z3" s="246"/>
      <c r="AA3" s="237" t="b">
        <f t="shared" ref="AA3:AA131" si="1">L3=SUM(O3:Z3)</f>
        <v>1</v>
      </c>
      <c r="AB3" s="247">
        <f t="shared" ref="AB3:AB130" si="2">ROUND(L3/K3,4)</f>
        <v>0.7</v>
      </c>
      <c r="AC3" s="248" t="b">
        <f t="shared" ref="AC3" si="3">AB3=N3</f>
        <v>1</v>
      </c>
      <c r="AD3" s="248" t="b">
        <f t="shared" ref="AD3:AD130" si="4">K3=L3+M3</f>
        <v>1</v>
      </c>
    </row>
    <row r="4" spans="1:30" ht="63.75" x14ac:dyDescent="0.2">
      <c r="A4" s="239">
        <v>2</v>
      </c>
      <c r="B4" s="147" t="s">
        <v>376</v>
      </c>
      <c r="C4" s="155" t="s">
        <v>353</v>
      </c>
      <c r="D4" s="240" t="s">
        <v>377</v>
      </c>
      <c r="E4" s="241" t="s">
        <v>172</v>
      </c>
      <c r="F4" s="147" t="s">
        <v>75</v>
      </c>
      <c r="G4" s="147" t="s">
        <v>378</v>
      </c>
      <c r="H4" s="147" t="s">
        <v>282</v>
      </c>
      <c r="I4" s="242">
        <v>1.3220000000000001</v>
      </c>
      <c r="J4" s="243" t="s">
        <v>362</v>
      </c>
      <c r="K4" s="244">
        <v>7573010.8499999996</v>
      </c>
      <c r="L4" s="152">
        <f t="shared" ref="L4:L15" si="5">ROUNDDOWN(K4*N4,2)</f>
        <v>3786505.42</v>
      </c>
      <c r="M4" s="153">
        <f t="shared" si="0"/>
        <v>3786505.4299999997</v>
      </c>
      <c r="N4" s="154">
        <v>0.5</v>
      </c>
      <c r="O4" s="245"/>
      <c r="P4" s="245"/>
      <c r="Q4" s="246"/>
      <c r="R4" s="246"/>
      <c r="S4" s="246"/>
      <c r="T4" s="152"/>
      <c r="U4" s="152">
        <v>1434764.25</v>
      </c>
      <c r="V4" s="152">
        <v>2351741.17</v>
      </c>
      <c r="W4" s="246"/>
      <c r="X4" s="246"/>
      <c r="Y4" s="246"/>
      <c r="Z4" s="246"/>
      <c r="AA4" s="237" t="b">
        <f t="shared" ref="AA4:AA68" si="6">L4=SUM(O4:Z4)</f>
        <v>1</v>
      </c>
      <c r="AB4" s="247">
        <f t="shared" ref="AB4:AB68" si="7">ROUND(L4/K4,4)</f>
        <v>0.5</v>
      </c>
      <c r="AC4" s="248" t="b">
        <f t="shared" ref="AC4:AC68" si="8">AB4=N4</f>
        <v>1</v>
      </c>
      <c r="AD4" s="248" t="b">
        <f t="shared" ref="AD4:AD68" si="9">K4=L4+M4</f>
        <v>1</v>
      </c>
    </row>
    <row r="5" spans="1:30" ht="51" x14ac:dyDescent="0.2">
      <c r="A5" s="239">
        <v>3</v>
      </c>
      <c r="B5" s="147" t="s">
        <v>379</v>
      </c>
      <c r="C5" s="155" t="s">
        <v>353</v>
      </c>
      <c r="D5" s="240" t="s">
        <v>250</v>
      </c>
      <c r="E5" s="241" t="s">
        <v>221</v>
      </c>
      <c r="F5" s="147" t="s">
        <v>984</v>
      </c>
      <c r="G5" s="147" t="s">
        <v>380</v>
      </c>
      <c r="H5" s="147" t="s">
        <v>280</v>
      </c>
      <c r="I5" s="242">
        <v>0.77</v>
      </c>
      <c r="J5" s="243" t="s">
        <v>368</v>
      </c>
      <c r="K5" s="244">
        <v>6179799.1799999997</v>
      </c>
      <c r="L5" s="152">
        <f t="shared" si="5"/>
        <v>4325859.42</v>
      </c>
      <c r="M5" s="153">
        <f t="shared" si="0"/>
        <v>1853939.7599999998</v>
      </c>
      <c r="N5" s="154">
        <v>0.7</v>
      </c>
      <c r="O5" s="245"/>
      <c r="P5" s="245"/>
      <c r="Q5" s="246"/>
      <c r="R5" s="246"/>
      <c r="S5" s="246"/>
      <c r="T5" s="152"/>
      <c r="U5" s="152">
        <v>772415</v>
      </c>
      <c r="V5" s="152">
        <v>3553444.42</v>
      </c>
      <c r="W5" s="246"/>
      <c r="X5" s="246"/>
      <c r="Y5" s="246"/>
      <c r="Z5" s="246"/>
      <c r="AA5" s="237" t="b">
        <f t="shared" si="6"/>
        <v>1</v>
      </c>
      <c r="AB5" s="247">
        <f t="shared" si="7"/>
        <v>0.7</v>
      </c>
      <c r="AC5" s="248" t="b">
        <f t="shared" si="8"/>
        <v>1</v>
      </c>
      <c r="AD5" s="248" t="b">
        <f t="shared" si="9"/>
        <v>1</v>
      </c>
    </row>
    <row r="6" spans="1:30" ht="38.25" x14ac:dyDescent="0.2">
      <c r="A6" s="239">
        <v>4</v>
      </c>
      <c r="B6" s="147" t="s">
        <v>381</v>
      </c>
      <c r="C6" s="155" t="s">
        <v>353</v>
      </c>
      <c r="D6" s="240" t="s">
        <v>373</v>
      </c>
      <c r="E6" s="241" t="s">
        <v>123</v>
      </c>
      <c r="F6" s="147" t="s">
        <v>59</v>
      </c>
      <c r="G6" s="147" t="s">
        <v>382</v>
      </c>
      <c r="H6" s="147" t="s">
        <v>280</v>
      </c>
      <c r="I6" s="242">
        <v>0.29399999999999998</v>
      </c>
      <c r="J6" s="243" t="s">
        <v>383</v>
      </c>
      <c r="K6" s="244">
        <v>4974655.08</v>
      </c>
      <c r="L6" s="152">
        <f t="shared" si="5"/>
        <v>2984793.04</v>
      </c>
      <c r="M6" s="153">
        <f t="shared" si="0"/>
        <v>1989862.04</v>
      </c>
      <c r="N6" s="154">
        <v>0.6</v>
      </c>
      <c r="O6" s="245"/>
      <c r="P6" s="245"/>
      <c r="Q6" s="246"/>
      <c r="R6" s="246"/>
      <c r="S6" s="246"/>
      <c r="T6" s="152"/>
      <c r="U6" s="152">
        <v>671704.09</v>
      </c>
      <c r="V6" s="152">
        <v>2313088.9500000002</v>
      </c>
      <c r="W6" s="246"/>
      <c r="X6" s="246"/>
      <c r="Y6" s="246"/>
      <c r="Z6" s="246"/>
      <c r="AA6" s="237" t="b">
        <f t="shared" si="6"/>
        <v>1</v>
      </c>
      <c r="AB6" s="247">
        <f t="shared" si="7"/>
        <v>0.6</v>
      </c>
      <c r="AC6" s="248" t="b">
        <f t="shared" si="8"/>
        <v>1</v>
      </c>
      <c r="AD6" s="248" t="b">
        <f t="shared" si="9"/>
        <v>1</v>
      </c>
    </row>
    <row r="7" spans="1:30" ht="38.25" x14ac:dyDescent="0.2">
      <c r="A7" s="239">
        <v>5</v>
      </c>
      <c r="B7" s="147" t="s">
        <v>384</v>
      </c>
      <c r="C7" s="155" t="s">
        <v>353</v>
      </c>
      <c r="D7" s="240" t="s">
        <v>385</v>
      </c>
      <c r="E7" s="241" t="s">
        <v>143</v>
      </c>
      <c r="F7" s="147" t="s">
        <v>65</v>
      </c>
      <c r="G7" s="147" t="s">
        <v>386</v>
      </c>
      <c r="H7" s="147" t="s">
        <v>280</v>
      </c>
      <c r="I7" s="242">
        <v>1.4</v>
      </c>
      <c r="J7" s="243" t="s">
        <v>387</v>
      </c>
      <c r="K7" s="244">
        <v>2421856.0499999998</v>
      </c>
      <c r="L7" s="152">
        <f t="shared" si="5"/>
        <v>1695299.23</v>
      </c>
      <c r="M7" s="153">
        <f t="shared" si="0"/>
        <v>726556.81999999983</v>
      </c>
      <c r="N7" s="154">
        <v>0.7</v>
      </c>
      <c r="O7" s="245"/>
      <c r="P7" s="245"/>
      <c r="Q7" s="246"/>
      <c r="R7" s="246"/>
      <c r="S7" s="246"/>
      <c r="T7" s="152"/>
      <c r="U7" s="152">
        <v>1017937.22</v>
      </c>
      <c r="V7" s="152">
        <v>677362.01</v>
      </c>
      <c r="W7" s="246"/>
      <c r="X7" s="246"/>
      <c r="Y7" s="246"/>
      <c r="Z7" s="246"/>
      <c r="AA7" s="237" t="b">
        <f t="shared" si="6"/>
        <v>1</v>
      </c>
      <c r="AB7" s="247">
        <f t="shared" si="7"/>
        <v>0.7</v>
      </c>
      <c r="AC7" s="248" t="b">
        <f t="shared" si="8"/>
        <v>1</v>
      </c>
      <c r="AD7" s="248" t="b">
        <f t="shared" si="9"/>
        <v>1</v>
      </c>
    </row>
    <row r="8" spans="1:30" ht="127.5" x14ac:dyDescent="0.2">
      <c r="A8" s="239">
        <v>6</v>
      </c>
      <c r="B8" s="147" t="s">
        <v>388</v>
      </c>
      <c r="C8" s="155" t="s">
        <v>353</v>
      </c>
      <c r="D8" s="240" t="s">
        <v>389</v>
      </c>
      <c r="E8" s="241" t="s">
        <v>97</v>
      </c>
      <c r="F8" s="147" t="s">
        <v>51</v>
      </c>
      <c r="G8" s="147" t="s">
        <v>390</v>
      </c>
      <c r="H8" s="147" t="s">
        <v>280</v>
      </c>
      <c r="I8" s="242">
        <v>1.2689999999999999</v>
      </c>
      <c r="J8" s="243" t="s">
        <v>391</v>
      </c>
      <c r="K8" s="244">
        <v>6137171.9100000001</v>
      </c>
      <c r="L8" s="152">
        <f t="shared" si="5"/>
        <v>3068585.95</v>
      </c>
      <c r="M8" s="153">
        <f t="shared" si="0"/>
        <v>3068585.96</v>
      </c>
      <c r="N8" s="154">
        <v>0.5</v>
      </c>
      <c r="O8" s="245"/>
      <c r="P8" s="245"/>
      <c r="Q8" s="246"/>
      <c r="R8" s="246"/>
      <c r="S8" s="246"/>
      <c r="T8" s="152"/>
      <c r="U8" s="152">
        <v>2620434.08</v>
      </c>
      <c r="V8" s="152">
        <v>448151.87</v>
      </c>
      <c r="W8" s="246"/>
      <c r="X8" s="246"/>
      <c r="Y8" s="246"/>
      <c r="Z8" s="246"/>
      <c r="AA8" s="237" t="b">
        <f t="shared" si="6"/>
        <v>1</v>
      </c>
      <c r="AB8" s="247">
        <f t="shared" si="7"/>
        <v>0.5</v>
      </c>
      <c r="AC8" s="248" t="b">
        <f t="shared" si="8"/>
        <v>1</v>
      </c>
      <c r="AD8" s="248" t="b">
        <f t="shared" si="9"/>
        <v>1</v>
      </c>
    </row>
    <row r="9" spans="1:30" ht="63.75" x14ac:dyDescent="0.2">
      <c r="A9" s="239">
        <v>7</v>
      </c>
      <c r="B9" s="147" t="s">
        <v>392</v>
      </c>
      <c r="C9" s="155" t="s">
        <v>353</v>
      </c>
      <c r="D9" s="240" t="s">
        <v>385</v>
      </c>
      <c r="E9" s="241" t="s">
        <v>143</v>
      </c>
      <c r="F9" s="147" t="s">
        <v>65</v>
      </c>
      <c r="G9" s="147" t="s">
        <v>393</v>
      </c>
      <c r="H9" s="147" t="s">
        <v>280</v>
      </c>
      <c r="I9" s="242">
        <v>1.93</v>
      </c>
      <c r="J9" s="243" t="s">
        <v>387</v>
      </c>
      <c r="K9" s="244">
        <v>3202819.65</v>
      </c>
      <c r="L9" s="152">
        <f t="shared" si="5"/>
        <v>2241973.75</v>
      </c>
      <c r="M9" s="153">
        <f t="shared" si="0"/>
        <v>960845.89999999991</v>
      </c>
      <c r="N9" s="154">
        <v>0.7</v>
      </c>
      <c r="O9" s="245"/>
      <c r="P9" s="245"/>
      <c r="Q9" s="246"/>
      <c r="R9" s="246"/>
      <c r="S9" s="246"/>
      <c r="T9" s="152"/>
      <c r="U9" s="152">
        <v>1338235.25</v>
      </c>
      <c r="V9" s="152">
        <v>903738.5</v>
      </c>
      <c r="W9" s="246"/>
      <c r="X9" s="246"/>
      <c r="Y9" s="246"/>
      <c r="Z9" s="246"/>
      <c r="AA9" s="237" t="b">
        <f t="shared" si="6"/>
        <v>1</v>
      </c>
      <c r="AB9" s="247">
        <f t="shared" si="7"/>
        <v>0.7</v>
      </c>
      <c r="AC9" s="248" t="b">
        <f t="shared" si="8"/>
        <v>1</v>
      </c>
      <c r="AD9" s="248" t="b">
        <f t="shared" si="9"/>
        <v>1</v>
      </c>
    </row>
    <row r="10" spans="1:30" ht="51" x14ac:dyDescent="0.2">
      <c r="A10" s="239">
        <v>8</v>
      </c>
      <c r="B10" s="147" t="s">
        <v>394</v>
      </c>
      <c r="C10" s="155" t="s">
        <v>353</v>
      </c>
      <c r="D10" s="240" t="s">
        <v>395</v>
      </c>
      <c r="E10" s="241" t="s">
        <v>190</v>
      </c>
      <c r="F10" s="147" t="s">
        <v>81</v>
      </c>
      <c r="G10" s="147" t="s">
        <v>396</v>
      </c>
      <c r="H10" s="147" t="s">
        <v>280</v>
      </c>
      <c r="I10" s="242">
        <v>0.53200000000000003</v>
      </c>
      <c r="J10" s="243" t="s">
        <v>397</v>
      </c>
      <c r="K10" s="244">
        <v>4295801.88</v>
      </c>
      <c r="L10" s="152">
        <f t="shared" si="5"/>
        <v>2147900.94</v>
      </c>
      <c r="M10" s="153">
        <f t="shared" si="0"/>
        <v>2147900.94</v>
      </c>
      <c r="N10" s="154">
        <v>0.5</v>
      </c>
      <c r="O10" s="245"/>
      <c r="P10" s="245"/>
      <c r="Q10" s="246"/>
      <c r="R10" s="246"/>
      <c r="S10" s="246"/>
      <c r="T10" s="152"/>
      <c r="U10" s="152">
        <v>1043446.76</v>
      </c>
      <c r="V10" s="152">
        <v>1104454.18</v>
      </c>
      <c r="W10" s="246"/>
      <c r="X10" s="246"/>
      <c r="Y10" s="246"/>
      <c r="Z10" s="246"/>
      <c r="AA10" s="237" t="b">
        <f t="shared" si="6"/>
        <v>1</v>
      </c>
      <c r="AB10" s="247">
        <f t="shared" si="7"/>
        <v>0.5</v>
      </c>
      <c r="AC10" s="248" t="b">
        <f t="shared" si="8"/>
        <v>1</v>
      </c>
      <c r="AD10" s="248" t="b">
        <f t="shared" si="9"/>
        <v>1</v>
      </c>
    </row>
    <row r="11" spans="1:30" ht="38.25" x14ac:dyDescent="0.2">
      <c r="A11" s="239">
        <v>9</v>
      </c>
      <c r="B11" s="147" t="s">
        <v>398</v>
      </c>
      <c r="C11" s="155" t="s">
        <v>353</v>
      </c>
      <c r="D11" s="240" t="s">
        <v>373</v>
      </c>
      <c r="E11" s="241" t="s">
        <v>123</v>
      </c>
      <c r="F11" s="147" t="s">
        <v>59</v>
      </c>
      <c r="G11" s="147" t="s">
        <v>399</v>
      </c>
      <c r="H11" s="147" t="s">
        <v>280</v>
      </c>
      <c r="I11" s="242">
        <v>0.11899999999999999</v>
      </c>
      <c r="J11" s="243" t="s">
        <v>365</v>
      </c>
      <c r="K11" s="244">
        <v>2250311.87</v>
      </c>
      <c r="L11" s="152">
        <f t="shared" si="5"/>
        <v>1350187.12</v>
      </c>
      <c r="M11" s="153">
        <f t="shared" si="0"/>
        <v>900124.75</v>
      </c>
      <c r="N11" s="154">
        <v>0.6</v>
      </c>
      <c r="O11" s="245"/>
      <c r="P11" s="245"/>
      <c r="Q11" s="246"/>
      <c r="R11" s="246"/>
      <c r="S11" s="246"/>
      <c r="T11" s="152"/>
      <c r="U11" s="152">
        <v>570837.36</v>
      </c>
      <c r="V11" s="152">
        <v>779349.76</v>
      </c>
      <c r="W11" s="246"/>
      <c r="X11" s="246"/>
      <c r="Y11" s="246"/>
      <c r="Z11" s="246"/>
      <c r="AA11" s="237" t="b">
        <f t="shared" si="6"/>
        <v>1</v>
      </c>
      <c r="AB11" s="247">
        <f t="shared" si="7"/>
        <v>0.6</v>
      </c>
      <c r="AC11" s="248" t="b">
        <f t="shared" si="8"/>
        <v>1</v>
      </c>
      <c r="AD11" s="248" t="b">
        <f t="shared" si="9"/>
        <v>1</v>
      </c>
    </row>
    <row r="12" spans="1:30" ht="63.75" x14ac:dyDescent="0.2">
      <c r="A12" s="239">
        <v>10</v>
      </c>
      <c r="B12" s="147" t="s">
        <v>685</v>
      </c>
      <c r="C12" s="155" t="s">
        <v>353</v>
      </c>
      <c r="D12" s="240" t="s">
        <v>400</v>
      </c>
      <c r="E12" s="240" t="s">
        <v>164</v>
      </c>
      <c r="F12" s="147" t="s">
        <v>71</v>
      </c>
      <c r="G12" s="147" t="s">
        <v>401</v>
      </c>
      <c r="H12" s="147" t="s">
        <v>282</v>
      </c>
      <c r="I12" s="242">
        <v>1.2549999999999999</v>
      </c>
      <c r="J12" s="243" t="s">
        <v>387</v>
      </c>
      <c r="K12" s="244">
        <v>706574.35</v>
      </c>
      <c r="L12" s="152">
        <f t="shared" si="5"/>
        <v>423944.61</v>
      </c>
      <c r="M12" s="153">
        <f t="shared" si="0"/>
        <v>282629.74</v>
      </c>
      <c r="N12" s="154">
        <v>0.6</v>
      </c>
      <c r="O12" s="245"/>
      <c r="P12" s="245"/>
      <c r="Q12" s="249"/>
      <c r="R12" s="249"/>
      <c r="S12" s="249"/>
      <c r="T12" s="249"/>
      <c r="U12" s="153">
        <v>169181.96</v>
      </c>
      <c r="V12" s="153">
        <v>254762.65</v>
      </c>
      <c r="W12" s="249"/>
      <c r="X12" s="249"/>
      <c r="Y12" s="249"/>
      <c r="Z12" s="249"/>
      <c r="AA12" s="237" t="b">
        <f t="shared" si="6"/>
        <v>1</v>
      </c>
      <c r="AB12" s="247">
        <f t="shared" si="7"/>
        <v>0.6</v>
      </c>
      <c r="AC12" s="248" t="b">
        <f t="shared" si="8"/>
        <v>1</v>
      </c>
      <c r="AD12" s="248" t="b">
        <f t="shared" si="9"/>
        <v>1</v>
      </c>
    </row>
    <row r="13" spans="1:30" ht="63.75" x14ac:dyDescent="0.2">
      <c r="A13" s="239">
        <v>11</v>
      </c>
      <c r="B13" s="147" t="s">
        <v>686</v>
      </c>
      <c r="C13" s="155" t="s">
        <v>353</v>
      </c>
      <c r="D13" s="240" t="s">
        <v>400</v>
      </c>
      <c r="E13" s="240" t="s">
        <v>164</v>
      </c>
      <c r="F13" s="147" t="s">
        <v>71</v>
      </c>
      <c r="G13" s="147" t="s">
        <v>402</v>
      </c>
      <c r="H13" s="147" t="s">
        <v>282</v>
      </c>
      <c r="I13" s="242">
        <v>1.4319999999999999</v>
      </c>
      <c r="J13" s="243" t="s">
        <v>403</v>
      </c>
      <c r="K13" s="244">
        <v>1086338.8700000001</v>
      </c>
      <c r="L13" s="152">
        <f t="shared" si="5"/>
        <v>651803.31999999995</v>
      </c>
      <c r="M13" s="153">
        <f t="shared" si="0"/>
        <v>434535.55000000016</v>
      </c>
      <c r="N13" s="154">
        <v>0.6</v>
      </c>
      <c r="O13" s="245"/>
      <c r="P13" s="245"/>
      <c r="Q13" s="249"/>
      <c r="R13" s="249"/>
      <c r="S13" s="249"/>
      <c r="T13" s="249"/>
      <c r="U13" s="153">
        <v>237344.85</v>
      </c>
      <c r="V13" s="153">
        <v>414458.47</v>
      </c>
      <c r="W13" s="249"/>
      <c r="X13" s="249"/>
      <c r="Y13" s="249"/>
      <c r="Z13" s="249"/>
      <c r="AA13" s="237" t="b">
        <f t="shared" si="6"/>
        <v>1</v>
      </c>
      <c r="AB13" s="247">
        <f t="shared" si="7"/>
        <v>0.6</v>
      </c>
      <c r="AC13" s="248" t="b">
        <f t="shared" si="8"/>
        <v>1</v>
      </c>
      <c r="AD13" s="248" t="b">
        <f t="shared" si="9"/>
        <v>1</v>
      </c>
    </row>
    <row r="14" spans="1:30" ht="51" x14ac:dyDescent="0.2">
      <c r="A14" s="239">
        <v>12</v>
      </c>
      <c r="B14" s="147" t="s">
        <v>981</v>
      </c>
      <c r="C14" s="155" t="s">
        <v>353</v>
      </c>
      <c r="D14" s="240" t="s">
        <v>395</v>
      </c>
      <c r="E14" s="240" t="s">
        <v>190</v>
      </c>
      <c r="F14" s="147" t="s">
        <v>81</v>
      </c>
      <c r="G14" s="147" t="s">
        <v>980</v>
      </c>
      <c r="H14" s="147" t="s">
        <v>282</v>
      </c>
      <c r="I14" s="242">
        <v>0.187</v>
      </c>
      <c r="J14" s="243" t="s">
        <v>370</v>
      </c>
      <c r="K14" s="244">
        <v>3147337.55</v>
      </c>
      <c r="L14" s="152">
        <f t="shared" si="5"/>
        <v>1573668.77</v>
      </c>
      <c r="M14" s="153">
        <f t="shared" si="0"/>
        <v>1573668.7799999998</v>
      </c>
      <c r="N14" s="154">
        <v>0.5</v>
      </c>
      <c r="O14" s="245"/>
      <c r="P14" s="245"/>
      <c r="Q14" s="249"/>
      <c r="R14" s="249"/>
      <c r="S14" s="249"/>
      <c r="T14" s="249"/>
      <c r="U14" s="153">
        <v>630000</v>
      </c>
      <c r="V14" s="153">
        <v>943668.77</v>
      </c>
      <c r="W14" s="249"/>
      <c r="X14" s="249"/>
      <c r="Y14" s="249"/>
      <c r="Z14" s="249"/>
      <c r="AA14" s="237" t="b">
        <f t="shared" ref="AA14" si="10">L14=SUM(O14:Z14)</f>
        <v>1</v>
      </c>
      <c r="AB14" s="247">
        <f t="shared" si="7"/>
        <v>0.5</v>
      </c>
      <c r="AC14" s="248" t="b">
        <f t="shared" si="8"/>
        <v>1</v>
      </c>
      <c r="AD14" s="248" t="b">
        <f t="shared" si="9"/>
        <v>1</v>
      </c>
    </row>
    <row r="15" spans="1:30" ht="51" x14ac:dyDescent="0.2">
      <c r="A15" s="239">
        <v>13</v>
      </c>
      <c r="B15" s="147" t="s">
        <v>977</v>
      </c>
      <c r="C15" s="155" t="s">
        <v>353</v>
      </c>
      <c r="D15" s="240" t="s">
        <v>404</v>
      </c>
      <c r="E15" s="240" t="s">
        <v>88</v>
      </c>
      <c r="F15" s="147" t="s">
        <v>49</v>
      </c>
      <c r="G15" s="147" t="s">
        <v>405</v>
      </c>
      <c r="H15" s="147" t="s">
        <v>282</v>
      </c>
      <c r="I15" s="242">
        <v>0.33900000000000002</v>
      </c>
      <c r="J15" s="243" t="s">
        <v>370</v>
      </c>
      <c r="K15" s="244">
        <v>627428.17000000004</v>
      </c>
      <c r="L15" s="152">
        <f t="shared" si="5"/>
        <v>313714.08</v>
      </c>
      <c r="M15" s="153">
        <f t="shared" si="0"/>
        <v>313714.09000000003</v>
      </c>
      <c r="N15" s="154">
        <v>0.5</v>
      </c>
      <c r="O15" s="245"/>
      <c r="P15" s="245"/>
      <c r="Q15" s="249"/>
      <c r="R15" s="249"/>
      <c r="S15" s="249"/>
      <c r="T15" s="249"/>
      <c r="U15" s="153">
        <v>51716.09</v>
      </c>
      <c r="V15" s="153">
        <v>261997.99</v>
      </c>
      <c r="W15" s="249"/>
      <c r="X15" s="249"/>
      <c r="Y15" s="249"/>
      <c r="Z15" s="249"/>
      <c r="AA15" s="237" t="b">
        <f t="shared" si="6"/>
        <v>1</v>
      </c>
      <c r="AB15" s="247">
        <f t="shared" si="7"/>
        <v>0.5</v>
      </c>
      <c r="AC15" s="248" t="b">
        <f t="shared" si="8"/>
        <v>1</v>
      </c>
      <c r="AD15" s="248" t="b">
        <f t="shared" si="9"/>
        <v>1</v>
      </c>
    </row>
    <row r="16" spans="1:30" s="255" customFormat="1" ht="89.25" x14ac:dyDescent="0.2">
      <c r="A16" s="239">
        <v>14</v>
      </c>
      <c r="B16" s="147" t="s">
        <v>406</v>
      </c>
      <c r="C16" s="155" t="s">
        <v>225</v>
      </c>
      <c r="D16" s="240" t="s">
        <v>404</v>
      </c>
      <c r="E16" s="240" t="s">
        <v>88</v>
      </c>
      <c r="F16" s="147" t="s">
        <v>49</v>
      </c>
      <c r="G16" s="147" t="s">
        <v>407</v>
      </c>
      <c r="H16" s="147" t="s">
        <v>280</v>
      </c>
      <c r="I16" s="242">
        <v>1.393</v>
      </c>
      <c r="J16" s="243" t="s">
        <v>289</v>
      </c>
      <c r="K16" s="250">
        <v>31986483.039999999</v>
      </c>
      <c r="L16" s="152">
        <f t="shared" ref="L16:L68" si="11">ROUNDDOWN(K16*N16,2)</f>
        <v>19191889.82</v>
      </c>
      <c r="M16" s="251">
        <f t="shared" ref="M16:M67" si="12">K16-L16</f>
        <v>12794593.219999999</v>
      </c>
      <c r="N16" s="154">
        <v>0.6</v>
      </c>
      <c r="O16" s="245"/>
      <c r="P16" s="245"/>
      <c r="Q16" s="246"/>
      <c r="R16" s="246"/>
      <c r="S16" s="246"/>
      <c r="T16" s="246"/>
      <c r="U16" s="251"/>
      <c r="V16" s="251">
        <v>9801195.4900000002</v>
      </c>
      <c r="W16" s="251">
        <v>9390694.3300000001</v>
      </c>
      <c r="X16" s="251"/>
      <c r="Y16" s="246"/>
      <c r="Z16" s="246"/>
      <c r="AA16" s="252" t="b">
        <f t="shared" si="6"/>
        <v>1</v>
      </c>
      <c r="AB16" s="253">
        <f t="shared" si="7"/>
        <v>0.6</v>
      </c>
      <c r="AC16" s="254" t="b">
        <f t="shared" si="8"/>
        <v>1</v>
      </c>
      <c r="AD16" s="254" t="b">
        <f t="shared" si="9"/>
        <v>1</v>
      </c>
    </row>
    <row r="17" spans="1:30" ht="76.5" x14ac:dyDescent="0.2">
      <c r="A17" s="256">
        <v>15</v>
      </c>
      <c r="B17" s="170" t="s">
        <v>408</v>
      </c>
      <c r="C17" s="257" t="s">
        <v>229</v>
      </c>
      <c r="D17" s="256" t="s">
        <v>409</v>
      </c>
      <c r="E17" s="258" t="s">
        <v>160</v>
      </c>
      <c r="F17" s="256" t="s">
        <v>69</v>
      </c>
      <c r="G17" s="170" t="s">
        <v>410</v>
      </c>
      <c r="H17" s="256" t="s">
        <v>282</v>
      </c>
      <c r="I17" s="256">
        <v>2.419</v>
      </c>
      <c r="J17" s="170" t="s">
        <v>411</v>
      </c>
      <c r="K17" s="259">
        <v>1387136.31</v>
      </c>
      <c r="L17" s="260">
        <f t="shared" si="11"/>
        <v>832281.78</v>
      </c>
      <c r="M17" s="261">
        <f t="shared" si="12"/>
        <v>554854.53</v>
      </c>
      <c r="N17" s="262">
        <v>0.6</v>
      </c>
      <c r="O17" s="263"/>
      <c r="P17" s="263"/>
      <c r="Q17" s="264"/>
      <c r="R17" s="264"/>
      <c r="S17" s="264"/>
      <c r="T17" s="264"/>
      <c r="U17" s="261"/>
      <c r="V17" s="261">
        <v>832281.78</v>
      </c>
      <c r="W17" s="261">
        <v>0</v>
      </c>
      <c r="X17" s="261"/>
      <c r="Y17" s="264"/>
      <c r="Z17" s="264"/>
      <c r="AA17" s="237" t="b">
        <f t="shared" si="6"/>
        <v>1</v>
      </c>
      <c r="AB17" s="247">
        <f t="shared" si="7"/>
        <v>0.6</v>
      </c>
      <c r="AC17" s="248" t="b">
        <f t="shared" si="8"/>
        <v>1</v>
      </c>
      <c r="AD17" s="248" t="b">
        <f t="shared" si="9"/>
        <v>1</v>
      </c>
    </row>
    <row r="18" spans="1:30" ht="63.75" x14ac:dyDescent="0.2">
      <c r="A18" s="256">
        <v>16</v>
      </c>
      <c r="B18" s="170" t="s">
        <v>412</v>
      </c>
      <c r="C18" s="257" t="s">
        <v>229</v>
      </c>
      <c r="D18" s="258" t="s">
        <v>413</v>
      </c>
      <c r="E18" s="265" t="s">
        <v>170</v>
      </c>
      <c r="F18" s="170" t="s">
        <v>73</v>
      </c>
      <c r="G18" s="170" t="s">
        <v>414</v>
      </c>
      <c r="H18" s="170" t="s">
        <v>280</v>
      </c>
      <c r="I18" s="266">
        <v>0.81100000000000005</v>
      </c>
      <c r="J18" s="267" t="s">
        <v>415</v>
      </c>
      <c r="K18" s="259">
        <v>3065698.58</v>
      </c>
      <c r="L18" s="260">
        <f t="shared" si="11"/>
        <v>1839419.14</v>
      </c>
      <c r="M18" s="261">
        <f t="shared" si="12"/>
        <v>1226279.4400000002</v>
      </c>
      <c r="N18" s="262">
        <v>0.6</v>
      </c>
      <c r="O18" s="263"/>
      <c r="P18" s="263"/>
      <c r="Q18" s="264"/>
      <c r="R18" s="264"/>
      <c r="S18" s="264"/>
      <c r="T18" s="264"/>
      <c r="U18" s="261"/>
      <c r="V18" s="261">
        <v>1839419.14</v>
      </c>
      <c r="W18" s="261">
        <v>0</v>
      </c>
      <c r="X18" s="261"/>
      <c r="Y18" s="264"/>
      <c r="Z18" s="264"/>
      <c r="AA18" s="237" t="b">
        <f t="shared" si="6"/>
        <v>1</v>
      </c>
      <c r="AB18" s="247">
        <f t="shared" si="7"/>
        <v>0.6</v>
      </c>
      <c r="AC18" s="248" t="b">
        <f t="shared" si="8"/>
        <v>1</v>
      </c>
      <c r="AD18" s="248" t="b">
        <f t="shared" si="9"/>
        <v>1</v>
      </c>
    </row>
    <row r="19" spans="1:30" ht="63.75" x14ac:dyDescent="0.2">
      <c r="A19" s="256">
        <v>17</v>
      </c>
      <c r="B19" s="170" t="s">
        <v>416</v>
      </c>
      <c r="C19" s="257" t="s">
        <v>229</v>
      </c>
      <c r="D19" s="258" t="s">
        <v>417</v>
      </c>
      <c r="E19" s="265" t="s">
        <v>220</v>
      </c>
      <c r="F19" s="170" t="s">
        <v>87</v>
      </c>
      <c r="G19" s="170" t="s">
        <v>418</v>
      </c>
      <c r="H19" s="170" t="s">
        <v>282</v>
      </c>
      <c r="I19" s="266">
        <v>0.64300000000000002</v>
      </c>
      <c r="J19" s="267" t="s">
        <v>411</v>
      </c>
      <c r="K19" s="268">
        <v>2564353.59</v>
      </c>
      <c r="L19" s="260">
        <f t="shared" si="11"/>
        <v>1538612.15</v>
      </c>
      <c r="M19" s="261">
        <f t="shared" si="12"/>
        <v>1025741.44</v>
      </c>
      <c r="N19" s="262">
        <v>0.6</v>
      </c>
      <c r="O19" s="263"/>
      <c r="P19" s="263"/>
      <c r="Q19" s="264"/>
      <c r="R19" s="264"/>
      <c r="S19" s="264"/>
      <c r="T19" s="264"/>
      <c r="U19" s="261"/>
      <c r="V19" s="261">
        <v>1538612.15</v>
      </c>
      <c r="W19" s="261">
        <v>0</v>
      </c>
      <c r="X19" s="261"/>
      <c r="Y19" s="264"/>
      <c r="Z19" s="264"/>
      <c r="AA19" s="237" t="b">
        <f t="shared" si="6"/>
        <v>1</v>
      </c>
      <c r="AB19" s="247">
        <f t="shared" si="7"/>
        <v>0.6</v>
      </c>
      <c r="AC19" s="248" t="b">
        <f t="shared" si="8"/>
        <v>1</v>
      </c>
      <c r="AD19" s="248" t="b">
        <f t="shared" si="9"/>
        <v>1</v>
      </c>
    </row>
    <row r="20" spans="1:30" s="255" customFormat="1" ht="102" x14ac:dyDescent="0.2">
      <c r="A20" s="239">
        <v>18</v>
      </c>
      <c r="B20" s="147" t="s">
        <v>419</v>
      </c>
      <c r="C20" s="155" t="s">
        <v>225</v>
      </c>
      <c r="D20" s="240" t="s">
        <v>236</v>
      </c>
      <c r="E20" s="241" t="s">
        <v>222</v>
      </c>
      <c r="F20" s="147" t="s">
        <v>420</v>
      </c>
      <c r="G20" s="147" t="s">
        <v>421</v>
      </c>
      <c r="H20" s="147" t="s">
        <v>282</v>
      </c>
      <c r="I20" s="242">
        <v>0.78800000000000003</v>
      </c>
      <c r="J20" s="243" t="s">
        <v>422</v>
      </c>
      <c r="K20" s="250">
        <v>8251924.7800000003</v>
      </c>
      <c r="L20" s="152">
        <f t="shared" si="11"/>
        <v>4951154.8600000003</v>
      </c>
      <c r="M20" s="251">
        <f t="shared" si="12"/>
        <v>3300769.92</v>
      </c>
      <c r="N20" s="154">
        <v>0.6</v>
      </c>
      <c r="O20" s="245"/>
      <c r="P20" s="245"/>
      <c r="Q20" s="246"/>
      <c r="R20" s="246"/>
      <c r="S20" s="246"/>
      <c r="T20" s="246"/>
      <c r="U20" s="251"/>
      <c r="V20" s="251">
        <v>2400000</v>
      </c>
      <c r="W20" s="251">
        <v>2551154.86</v>
      </c>
      <c r="X20" s="251"/>
      <c r="Y20" s="246"/>
      <c r="Z20" s="246"/>
      <c r="AA20" s="252" t="b">
        <f t="shared" si="6"/>
        <v>1</v>
      </c>
      <c r="AB20" s="253">
        <f t="shared" si="7"/>
        <v>0.6</v>
      </c>
      <c r="AC20" s="254" t="b">
        <f t="shared" si="8"/>
        <v>1</v>
      </c>
      <c r="AD20" s="254" t="b">
        <f t="shared" si="9"/>
        <v>1</v>
      </c>
    </row>
    <row r="21" spans="1:30" ht="38.25" x14ac:dyDescent="0.2">
      <c r="A21" s="256">
        <v>19</v>
      </c>
      <c r="B21" s="170" t="s">
        <v>423</v>
      </c>
      <c r="C21" s="257" t="s">
        <v>229</v>
      </c>
      <c r="D21" s="258" t="s">
        <v>424</v>
      </c>
      <c r="E21" s="258" t="s">
        <v>122</v>
      </c>
      <c r="F21" s="170" t="s">
        <v>57</v>
      </c>
      <c r="G21" s="170" t="s">
        <v>425</v>
      </c>
      <c r="H21" s="170" t="s">
        <v>282</v>
      </c>
      <c r="I21" s="266">
        <v>0.56999999999999995</v>
      </c>
      <c r="J21" s="348" t="s">
        <v>426</v>
      </c>
      <c r="K21" s="259">
        <v>664434.94999999995</v>
      </c>
      <c r="L21" s="260">
        <f t="shared" si="11"/>
        <v>332217.46999999997</v>
      </c>
      <c r="M21" s="261">
        <f t="shared" si="12"/>
        <v>332217.48</v>
      </c>
      <c r="N21" s="262">
        <v>0.5</v>
      </c>
      <c r="O21" s="263"/>
      <c r="P21" s="263"/>
      <c r="Q21" s="264"/>
      <c r="R21" s="264"/>
      <c r="S21" s="264"/>
      <c r="T21" s="264"/>
      <c r="U21" s="261"/>
      <c r="V21" s="261">
        <v>332217.46999999997</v>
      </c>
      <c r="W21" s="261">
        <v>0</v>
      </c>
      <c r="X21" s="261"/>
      <c r="Y21" s="264"/>
      <c r="Z21" s="264"/>
      <c r="AA21" s="237" t="b">
        <f t="shared" si="6"/>
        <v>1</v>
      </c>
      <c r="AB21" s="247">
        <f t="shared" si="7"/>
        <v>0.5</v>
      </c>
      <c r="AC21" s="248" t="b">
        <f t="shared" si="8"/>
        <v>1</v>
      </c>
      <c r="AD21" s="248" t="b">
        <f t="shared" si="9"/>
        <v>1</v>
      </c>
    </row>
    <row r="22" spans="1:30" s="255" customFormat="1" ht="25.5" x14ac:dyDescent="0.2">
      <c r="A22" s="239">
        <v>20</v>
      </c>
      <c r="B22" s="147" t="s">
        <v>427</v>
      </c>
      <c r="C22" s="155" t="s">
        <v>225</v>
      </c>
      <c r="D22" s="240" t="s">
        <v>428</v>
      </c>
      <c r="E22" s="240" t="s">
        <v>210</v>
      </c>
      <c r="F22" s="147" t="s">
        <v>87</v>
      </c>
      <c r="G22" s="147" t="s">
        <v>429</v>
      </c>
      <c r="H22" s="147" t="s">
        <v>280</v>
      </c>
      <c r="I22" s="242">
        <v>3.5379999999999998</v>
      </c>
      <c r="J22" s="243" t="s">
        <v>430</v>
      </c>
      <c r="K22" s="250">
        <v>12920476.449999999</v>
      </c>
      <c r="L22" s="152">
        <f t="shared" si="11"/>
        <v>6460238.2199999997</v>
      </c>
      <c r="M22" s="251">
        <f t="shared" si="12"/>
        <v>6460238.2299999995</v>
      </c>
      <c r="N22" s="154">
        <v>0.5</v>
      </c>
      <c r="O22" s="245"/>
      <c r="P22" s="245"/>
      <c r="Q22" s="246"/>
      <c r="R22" s="246"/>
      <c r="S22" s="246"/>
      <c r="T22" s="246"/>
      <c r="U22" s="251"/>
      <c r="V22" s="251">
        <v>3230119.11</v>
      </c>
      <c r="W22" s="251">
        <v>3230119.11</v>
      </c>
      <c r="X22" s="251"/>
      <c r="Y22" s="246"/>
      <c r="Z22" s="246"/>
      <c r="AA22" s="252" t="b">
        <f t="shared" si="6"/>
        <v>1</v>
      </c>
      <c r="AB22" s="253">
        <f t="shared" si="7"/>
        <v>0.5</v>
      </c>
      <c r="AC22" s="254" t="b">
        <f t="shared" si="8"/>
        <v>1</v>
      </c>
      <c r="AD22" s="254" t="b">
        <f t="shared" si="9"/>
        <v>1</v>
      </c>
    </row>
    <row r="23" spans="1:30" ht="51" x14ac:dyDescent="0.2">
      <c r="A23" s="256">
        <v>21</v>
      </c>
      <c r="B23" s="170" t="s">
        <v>431</v>
      </c>
      <c r="C23" s="257" t="s">
        <v>229</v>
      </c>
      <c r="D23" s="258" t="s">
        <v>432</v>
      </c>
      <c r="E23" s="265" t="s">
        <v>214</v>
      </c>
      <c r="F23" s="170" t="s">
        <v>87</v>
      </c>
      <c r="G23" s="170" t="s">
        <v>433</v>
      </c>
      <c r="H23" s="170" t="s">
        <v>280</v>
      </c>
      <c r="I23" s="266">
        <v>0.56599999999999995</v>
      </c>
      <c r="J23" s="267" t="s">
        <v>293</v>
      </c>
      <c r="K23" s="259">
        <v>1654255.61</v>
      </c>
      <c r="L23" s="260">
        <f t="shared" si="11"/>
        <v>827127.8</v>
      </c>
      <c r="M23" s="261">
        <f t="shared" si="12"/>
        <v>827127.81</v>
      </c>
      <c r="N23" s="262">
        <v>0.5</v>
      </c>
      <c r="O23" s="263"/>
      <c r="P23" s="263"/>
      <c r="Q23" s="264"/>
      <c r="R23" s="264"/>
      <c r="S23" s="264"/>
      <c r="T23" s="264"/>
      <c r="U23" s="261"/>
      <c r="V23" s="261">
        <v>827127.8</v>
      </c>
      <c r="W23" s="261">
        <v>0</v>
      </c>
      <c r="X23" s="261"/>
      <c r="Y23" s="264"/>
      <c r="Z23" s="264"/>
      <c r="AA23" s="237" t="b">
        <f t="shared" si="6"/>
        <v>1</v>
      </c>
      <c r="AB23" s="247">
        <f t="shared" si="7"/>
        <v>0.5</v>
      </c>
      <c r="AC23" s="248" t="b">
        <f t="shared" si="8"/>
        <v>1</v>
      </c>
      <c r="AD23" s="248" t="b">
        <f t="shared" si="9"/>
        <v>1</v>
      </c>
    </row>
    <row r="24" spans="1:30" ht="38.25" x14ac:dyDescent="0.2">
      <c r="A24" s="256">
        <v>22</v>
      </c>
      <c r="B24" s="170" t="s">
        <v>434</v>
      </c>
      <c r="C24" s="257" t="s">
        <v>229</v>
      </c>
      <c r="D24" s="258" t="s">
        <v>435</v>
      </c>
      <c r="E24" s="265" t="s">
        <v>204</v>
      </c>
      <c r="F24" s="170" t="s">
        <v>85</v>
      </c>
      <c r="G24" s="170" t="s">
        <v>436</v>
      </c>
      <c r="H24" s="170" t="s">
        <v>282</v>
      </c>
      <c r="I24" s="266">
        <v>0.218</v>
      </c>
      <c r="J24" s="267" t="s">
        <v>411</v>
      </c>
      <c r="K24" s="259">
        <v>1120301.68</v>
      </c>
      <c r="L24" s="260">
        <f t="shared" si="11"/>
        <v>672181</v>
      </c>
      <c r="M24" s="261">
        <f t="shared" si="12"/>
        <v>448120.67999999993</v>
      </c>
      <c r="N24" s="262">
        <v>0.6</v>
      </c>
      <c r="O24" s="263"/>
      <c r="P24" s="263"/>
      <c r="Q24" s="264"/>
      <c r="R24" s="264"/>
      <c r="S24" s="264"/>
      <c r="T24" s="264"/>
      <c r="U24" s="261"/>
      <c r="V24" s="261">
        <v>672181</v>
      </c>
      <c r="W24" s="261">
        <v>0</v>
      </c>
      <c r="X24" s="261"/>
      <c r="Y24" s="264"/>
      <c r="Z24" s="264"/>
      <c r="AA24" s="237" t="b">
        <f t="shared" si="6"/>
        <v>1</v>
      </c>
      <c r="AB24" s="247">
        <f t="shared" si="7"/>
        <v>0.6</v>
      </c>
      <c r="AC24" s="248" t="b">
        <f t="shared" si="8"/>
        <v>1</v>
      </c>
      <c r="AD24" s="248" t="b">
        <f t="shared" si="9"/>
        <v>1</v>
      </c>
    </row>
    <row r="25" spans="1:30" ht="51" x14ac:dyDescent="0.2">
      <c r="A25" s="256">
        <v>23</v>
      </c>
      <c r="B25" s="170" t="s">
        <v>437</v>
      </c>
      <c r="C25" s="257" t="s">
        <v>229</v>
      </c>
      <c r="D25" s="258" t="s">
        <v>438</v>
      </c>
      <c r="E25" s="258" t="s">
        <v>158</v>
      </c>
      <c r="F25" s="170" t="s">
        <v>69</v>
      </c>
      <c r="G25" s="170" t="s">
        <v>439</v>
      </c>
      <c r="H25" s="170" t="s">
        <v>282</v>
      </c>
      <c r="I25" s="266">
        <v>2.6240000000000001</v>
      </c>
      <c r="J25" s="267" t="s">
        <v>293</v>
      </c>
      <c r="K25" s="259">
        <v>3834000.44</v>
      </c>
      <c r="L25" s="260">
        <f t="shared" si="11"/>
        <v>1917000.22</v>
      </c>
      <c r="M25" s="261">
        <f t="shared" si="12"/>
        <v>1917000.22</v>
      </c>
      <c r="N25" s="262">
        <v>0.5</v>
      </c>
      <c r="O25" s="263"/>
      <c r="P25" s="263"/>
      <c r="Q25" s="264"/>
      <c r="R25" s="264"/>
      <c r="S25" s="264"/>
      <c r="T25" s="264"/>
      <c r="U25" s="261"/>
      <c r="V25" s="261">
        <v>1917000.22</v>
      </c>
      <c r="W25" s="261">
        <v>0</v>
      </c>
      <c r="X25" s="261"/>
      <c r="Y25" s="264"/>
      <c r="Z25" s="264"/>
      <c r="AA25" s="237" t="b">
        <f t="shared" si="6"/>
        <v>1</v>
      </c>
      <c r="AB25" s="247">
        <f t="shared" si="7"/>
        <v>0.5</v>
      </c>
      <c r="AC25" s="248" t="b">
        <f t="shared" si="8"/>
        <v>1</v>
      </c>
      <c r="AD25" s="248" t="b">
        <f t="shared" si="9"/>
        <v>1</v>
      </c>
    </row>
    <row r="26" spans="1:30" s="255" customFormat="1" ht="38.25" x14ac:dyDescent="0.2">
      <c r="A26" s="239">
        <v>24</v>
      </c>
      <c r="B26" s="147" t="s">
        <v>440</v>
      </c>
      <c r="C26" s="155" t="s">
        <v>225</v>
      </c>
      <c r="D26" s="240" t="s">
        <v>441</v>
      </c>
      <c r="E26" s="241" t="s">
        <v>139</v>
      </c>
      <c r="F26" s="147" t="s">
        <v>63</v>
      </c>
      <c r="G26" s="147" t="s">
        <v>442</v>
      </c>
      <c r="H26" s="147" t="s">
        <v>280</v>
      </c>
      <c r="I26" s="242">
        <v>2.149</v>
      </c>
      <c r="J26" s="243" t="s">
        <v>347</v>
      </c>
      <c r="K26" s="244">
        <v>6715765.5499999998</v>
      </c>
      <c r="L26" s="152">
        <f t="shared" si="11"/>
        <v>4029459.33</v>
      </c>
      <c r="M26" s="251">
        <f t="shared" si="12"/>
        <v>2686306.2199999997</v>
      </c>
      <c r="N26" s="154">
        <v>0.6</v>
      </c>
      <c r="O26" s="245"/>
      <c r="P26" s="245"/>
      <c r="Q26" s="246"/>
      <c r="R26" s="246"/>
      <c r="S26" s="246"/>
      <c r="T26" s="246"/>
      <c r="U26" s="251"/>
      <c r="V26" s="251">
        <v>2015393.86</v>
      </c>
      <c r="W26" s="251">
        <v>2014065.47</v>
      </c>
      <c r="X26" s="251"/>
      <c r="Y26" s="246"/>
      <c r="Z26" s="246"/>
      <c r="AA26" s="252" t="b">
        <f t="shared" si="6"/>
        <v>1</v>
      </c>
      <c r="AB26" s="253">
        <f t="shared" si="7"/>
        <v>0.6</v>
      </c>
      <c r="AC26" s="254" t="b">
        <f t="shared" si="8"/>
        <v>1</v>
      </c>
      <c r="AD26" s="254" t="b">
        <f t="shared" si="9"/>
        <v>1</v>
      </c>
    </row>
    <row r="27" spans="1:30" ht="89.25" x14ac:dyDescent="0.2">
      <c r="A27" s="256">
        <v>25</v>
      </c>
      <c r="B27" s="170" t="s">
        <v>443</v>
      </c>
      <c r="C27" s="257" t="s">
        <v>229</v>
      </c>
      <c r="D27" s="258" t="s">
        <v>444</v>
      </c>
      <c r="E27" s="265" t="s">
        <v>201</v>
      </c>
      <c r="F27" s="170" t="s">
        <v>83</v>
      </c>
      <c r="G27" s="170" t="s">
        <v>445</v>
      </c>
      <c r="H27" s="170" t="s">
        <v>280</v>
      </c>
      <c r="I27" s="266">
        <v>1.113</v>
      </c>
      <c r="J27" s="267" t="s">
        <v>290</v>
      </c>
      <c r="K27" s="259">
        <v>5319905.88</v>
      </c>
      <c r="L27" s="260">
        <f t="shared" si="11"/>
        <v>3191943.52</v>
      </c>
      <c r="M27" s="261">
        <f t="shared" si="12"/>
        <v>2127962.36</v>
      </c>
      <c r="N27" s="262">
        <v>0.6</v>
      </c>
      <c r="O27" s="263"/>
      <c r="P27" s="263"/>
      <c r="Q27" s="264"/>
      <c r="R27" s="264"/>
      <c r="S27" s="264"/>
      <c r="T27" s="264"/>
      <c r="U27" s="261"/>
      <c r="V27" s="261">
        <v>3191943.52</v>
      </c>
      <c r="W27" s="261">
        <v>0</v>
      </c>
      <c r="X27" s="261"/>
      <c r="Y27" s="264"/>
      <c r="Z27" s="264"/>
      <c r="AA27" s="237" t="b">
        <f t="shared" si="6"/>
        <v>1</v>
      </c>
      <c r="AB27" s="247">
        <f t="shared" si="7"/>
        <v>0.6</v>
      </c>
      <c r="AC27" s="248" t="b">
        <f t="shared" si="8"/>
        <v>1</v>
      </c>
      <c r="AD27" s="248" t="b">
        <f t="shared" si="9"/>
        <v>1</v>
      </c>
    </row>
    <row r="28" spans="1:30" ht="51" x14ac:dyDescent="0.2">
      <c r="A28" s="256">
        <v>26</v>
      </c>
      <c r="B28" s="170" t="s">
        <v>446</v>
      </c>
      <c r="C28" s="257" t="s">
        <v>229</v>
      </c>
      <c r="D28" s="258" t="s">
        <v>447</v>
      </c>
      <c r="E28" s="265" t="s">
        <v>185</v>
      </c>
      <c r="F28" s="170" t="s">
        <v>79</v>
      </c>
      <c r="G28" s="170" t="s">
        <v>448</v>
      </c>
      <c r="H28" s="170" t="s">
        <v>282</v>
      </c>
      <c r="I28" s="266">
        <v>0.999</v>
      </c>
      <c r="J28" s="267" t="s">
        <v>449</v>
      </c>
      <c r="K28" s="259">
        <v>895469.06</v>
      </c>
      <c r="L28" s="260">
        <f t="shared" si="11"/>
        <v>447734.53</v>
      </c>
      <c r="M28" s="269">
        <f t="shared" si="12"/>
        <v>447734.53</v>
      </c>
      <c r="N28" s="262">
        <v>0.5</v>
      </c>
      <c r="O28" s="263"/>
      <c r="P28" s="263"/>
      <c r="Q28" s="264"/>
      <c r="R28" s="264"/>
      <c r="S28" s="264"/>
      <c r="T28" s="264"/>
      <c r="U28" s="261"/>
      <c r="V28" s="261">
        <v>447734.53</v>
      </c>
      <c r="W28" s="261">
        <v>0</v>
      </c>
      <c r="X28" s="261"/>
      <c r="Y28" s="264"/>
      <c r="Z28" s="264"/>
      <c r="AA28" s="237" t="b">
        <f t="shared" si="6"/>
        <v>1</v>
      </c>
      <c r="AB28" s="247">
        <f t="shared" si="7"/>
        <v>0.5</v>
      </c>
      <c r="AC28" s="248" t="b">
        <f t="shared" si="8"/>
        <v>1</v>
      </c>
      <c r="AD28" s="248" t="b">
        <f t="shared" si="9"/>
        <v>1</v>
      </c>
    </row>
    <row r="29" spans="1:30" ht="63.75" x14ac:dyDescent="0.2">
      <c r="A29" s="256">
        <v>27</v>
      </c>
      <c r="B29" s="170" t="s">
        <v>450</v>
      </c>
      <c r="C29" s="257" t="s">
        <v>229</v>
      </c>
      <c r="D29" s="258" t="s">
        <v>451</v>
      </c>
      <c r="E29" s="265" t="s">
        <v>150</v>
      </c>
      <c r="F29" s="170" t="s">
        <v>65</v>
      </c>
      <c r="G29" s="170" t="s">
        <v>452</v>
      </c>
      <c r="H29" s="170" t="s">
        <v>282</v>
      </c>
      <c r="I29" s="266">
        <v>0.75</v>
      </c>
      <c r="J29" s="267" t="s">
        <v>411</v>
      </c>
      <c r="K29" s="259">
        <v>1555921.84</v>
      </c>
      <c r="L29" s="260">
        <f t="shared" si="11"/>
        <v>777960.92</v>
      </c>
      <c r="M29" s="261">
        <f t="shared" si="12"/>
        <v>777960.92</v>
      </c>
      <c r="N29" s="262">
        <v>0.5</v>
      </c>
      <c r="O29" s="263"/>
      <c r="P29" s="263"/>
      <c r="Q29" s="264"/>
      <c r="R29" s="264"/>
      <c r="S29" s="264"/>
      <c r="T29" s="264"/>
      <c r="U29" s="261"/>
      <c r="V29" s="261">
        <v>777960.92</v>
      </c>
      <c r="W29" s="261">
        <v>0</v>
      </c>
      <c r="X29" s="261"/>
      <c r="Y29" s="264"/>
      <c r="Z29" s="264"/>
      <c r="AA29" s="237" t="b">
        <f t="shared" si="6"/>
        <v>1</v>
      </c>
      <c r="AB29" s="247">
        <f t="shared" si="7"/>
        <v>0.5</v>
      </c>
      <c r="AC29" s="248" t="b">
        <f t="shared" si="8"/>
        <v>1</v>
      </c>
      <c r="AD29" s="248" t="b">
        <f t="shared" si="9"/>
        <v>1</v>
      </c>
    </row>
    <row r="30" spans="1:30" ht="38.25" x14ac:dyDescent="0.2">
      <c r="A30" s="256">
        <v>28</v>
      </c>
      <c r="B30" s="170" t="s">
        <v>453</v>
      </c>
      <c r="C30" s="257" t="s">
        <v>229</v>
      </c>
      <c r="D30" s="258" t="s">
        <v>454</v>
      </c>
      <c r="E30" s="258" t="s">
        <v>117</v>
      </c>
      <c r="F30" s="170" t="s">
        <v>55</v>
      </c>
      <c r="G30" s="170" t="s">
        <v>455</v>
      </c>
      <c r="H30" s="170" t="s">
        <v>280</v>
      </c>
      <c r="I30" s="266">
        <v>0.70199999999999996</v>
      </c>
      <c r="J30" s="267" t="s">
        <v>296</v>
      </c>
      <c r="K30" s="259">
        <v>1434321.51</v>
      </c>
      <c r="L30" s="260">
        <f t="shared" si="11"/>
        <v>860592.9</v>
      </c>
      <c r="M30" s="261">
        <f t="shared" si="12"/>
        <v>573728.61</v>
      </c>
      <c r="N30" s="262">
        <v>0.6</v>
      </c>
      <c r="O30" s="263"/>
      <c r="P30" s="263"/>
      <c r="Q30" s="264"/>
      <c r="R30" s="264"/>
      <c r="S30" s="264"/>
      <c r="T30" s="264"/>
      <c r="U30" s="261"/>
      <c r="V30" s="261">
        <v>860592.9</v>
      </c>
      <c r="W30" s="261">
        <v>0</v>
      </c>
      <c r="X30" s="261"/>
      <c r="Y30" s="264"/>
      <c r="Z30" s="264"/>
      <c r="AA30" s="237" t="b">
        <f t="shared" si="6"/>
        <v>1</v>
      </c>
      <c r="AB30" s="247">
        <f t="shared" si="7"/>
        <v>0.6</v>
      </c>
      <c r="AC30" s="248" t="b">
        <f t="shared" si="8"/>
        <v>1</v>
      </c>
      <c r="AD30" s="248" t="b">
        <f t="shared" si="9"/>
        <v>1</v>
      </c>
    </row>
    <row r="31" spans="1:30" ht="25.5" x14ac:dyDescent="0.2">
      <c r="A31" s="256">
        <v>29</v>
      </c>
      <c r="B31" s="170" t="s">
        <v>456</v>
      </c>
      <c r="C31" s="257" t="s">
        <v>229</v>
      </c>
      <c r="D31" s="258" t="s">
        <v>457</v>
      </c>
      <c r="E31" s="258" t="s">
        <v>154</v>
      </c>
      <c r="F31" s="170" t="s">
        <v>69</v>
      </c>
      <c r="G31" s="170" t="s">
        <v>458</v>
      </c>
      <c r="H31" s="170" t="s">
        <v>280</v>
      </c>
      <c r="I31" s="266">
        <v>0.61899999999999999</v>
      </c>
      <c r="J31" s="267" t="s">
        <v>459</v>
      </c>
      <c r="K31" s="259">
        <v>4116862.7</v>
      </c>
      <c r="L31" s="260">
        <f t="shared" si="11"/>
        <v>2058431.35</v>
      </c>
      <c r="M31" s="261">
        <f t="shared" si="12"/>
        <v>2058431.35</v>
      </c>
      <c r="N31" s="262">
        <v>0.5</v>
      </c>
      <c r="O31" s="263"/>
      <c r="P31" s="263"/>
      <c r="Q31" s="264"/>
      <c r="R31" s="264"/>
      <c r="S31" s="264"/>
      <c r="T31" s="264"/>
      <c r="U31" s="261"/>
      <c r="V31" s="261">
        <v>2058431.35</v>
      </c>
      <c r="W31" s="261">
        <v>0</v>
      </c>
      <c r="X31" s="261"/>
      <c r="Y31" s="264"/>
      <c r="Z31" s="264"/>
      <c r="AA31" s="237" t="b">
        <f t="shared" si="6"/>
        <v>1</v>
      </c>
      <c r="AB31" s="247">
        <f t="shared" si="7"/>
        <v>0.5</v>
      </c>
      <c r="AC31" s="248" t="b">
        <f t="shared" si="8"/>
        <v>1</v>
      </c>
      <c r="AD31" s="248" t="b">
        <f t="shared" si="9"/>
        <v>1</v>
      </c>
    </row>
    <row r="32" spans="1:30" s="255" customFormat="1" ht="38.25" x14ac:dyDescent="0.2">
      <c r="A32" s="239">
        <v>30</v>
      </c>
      <c r="B32" s="147" t="s">
        <v>460</v>
      </c>
      <c r="C32" s="155" t="s">
        <v>225</v>
      </c>
      <c r="D32" s="240" t="s">
        <v>461</v>
      </c>
      <c r="E32" s="240" t="s">
        <v>190</v>
      </c>
      <c r="F32" s="147" t="s">
        <v>81</v>
      </c>
      <c r="G32" s="147" t="s">
        <v>462</v>
      </c>
      <c r="H32" s="147" t="s">
        <v>280</v>
      </c>
      <c r="I32" s="242">
        <v>0.48799999999999999</v>
      </c>
      <c r="J32" s="243" t="s">
        <v>463</v>
      </c>
      <c r="K32" s="250">
        <v>5492323.7199999997</v>
      </c>
      <c r="L32" s="152">
        <f t="shared" si="11"/>
        <v>3295394.23</v>
      </c>
      <c r="M32" s="251">
        <f t="shared" si="12"/>
        <v>2196929.4899999998</v>
      </c>
      <c r="N32" s="154">
        <v>0.6</v>
      </c>
      <c r="O32" s="245"/>
      <c r="P32" s="245"/>
      <c r="Q32" s="246"/>
      <c r="R32" s="246"/>
      <c r="S32" s="246"/>
      <c r="T32" s="246"/>
      <c r="U32" s="251"/>
      <c r="V32" s="251">
        <v>1401931.21</v>
      </c>
      <c r="W32" s="251">
        <v>1893463.02</v>
      </c>
      <c r="X32" s="251"/>
      <c r="Y32" s="246"/>
      <c r="Z32" s="246"/>
      <c r="AA32" s="252" t="b">
        <f t="shared" si="6"/>
        <v>1</v>
      </c>
      <c r="AB32" s="253">
        <f t="shared" si="7"/>
        <v>0.6</v>
      </c>
      <c r="AC32" s="254" t="b">
        <f t="shared" si="8"/>
        <v>1</v>
      </c>
      <c r="AD32" s="254" t="b">
        <f t="shared" si="9"/>
        <v>1</v>
      </c>
    </row>
    <row r="33" spans="1:30" ht="38.25" x14ac:dyDescent="0.2">
      <c r="A33" s="256">
        <v>31</v>
      </c>
      <c r="B33" s="170" t="s">
        <v>464</v>
      </c>
      <c r="C33" s="257" t="s">
        <v>229</v>
      </c>
      <c r="D33" s="258" t="s">
        <v>465</v>
      </c>
      <c r="E33" s="265" t="s">
        <v>199</v>
      </c>
      <c r="F33" s="170" t="s">
        <v>83</v>
      </c>
      <c r="G33" s="170" t="s">
        <v>466</v>
      </c>
      <c r="H33" s="170" t="s">
        <v>282</v>
      </c>
      <c r="I33" s="266">
        <v>1.956</v>
      </c>
      <c r="J33" s="267" t="s">
        <v>346</v>
      </c>
      <c r="K33" s="259">
        <v>3565583.89</v>
      </c>
      <c r="L33" s="260">
        <f t="shared" si="11"/>
        <v>2139350.33</v>
      </c>
      <c r="M33" s="261">
        <f t="shared" si="12"/>
        <v>1426233.56</v>
      </c>
      <c r="N33" s="262">
        <v>0.6</v>
      </c>
      <c r="O33" s="263"/>
      <c r="P33" s="263"/>
      <c r="Q33" s="264"/>
      <c r="R33" s="264"/>
      <c r="S33" s="264"/>
      <c r="T33" s="264"/>
      <c r="U33" s="261"/>
      <c r="V33" s="261">
        <v>2139350.33</v>
      </c>
      <c r="W33" s="261">
        <v>0</v>
      </c>
      <c r="X33" s="261"/>
      <c r="Y33" s="264"/>
      <c r="Z33" s="264"/>
      <c r="AA33" s="237" t="b">
        <f t="shared" si="6"/>
        <v>1</v>
      </c>
      <c r="AB33" s="247">
        <f t="shared" si="7"/>
        <v>0.6</v>
      </c>
      <c r="AC33" s="248" t="b">
        <f t="shared" si="8"/>
        <v>1</v>
      </c>
      <c r="AD33" s="248" t="b">
        <f t="shared" si="9"/>
        <v>1</v>
      </c>
    </row>
    <row r="34" spans="1:30" s="255" customFormat="1" ht="25.5" x14ac:dyDescent="0.2">
      <c r="A34" s="239">
        <v>32</v>
      </c>
      <c r="B34" s="147" t="s">
        <v>467</v>
      </c>
      <c r="C34" s="155" t="s">
        <v>225</v>
      </c>
      <c r="D34" s="240" t="s">
        <v>468</v>
      </c>
      <c r="E34" s="241" t="s">
        <v>219</v>
      </c>
      <c r="F34" s="147" t="s">
        <v>87</v>
      </c>
      <c r="G34" s="147" t="s">
        <v>469</v>
      </c>
      <c r="H34" s="147" t="s">
        <v>280</v>
      </c>
      <c r="I34" s="242">
        <v>1.714</v>
      </c>
      <c r="J34" s="243" t="s">
        <v>470</v>
      </c>
      <c r="K34" s="250">
        <v>9317560.1500000004</v>
      </c>
      <c r="L34" s="152">
        <f t="shared" si="11"/>
        <v>4658780.07</v>
      </c>
      <c r="M34" s="251">
        <f t="shared" si="12"/>
        <v>4658780.08</v>
      </c>
      <c r="N34" s="154">
        <v>0.5</v>
      </c>
      <c r="O34" s="245"/>
      <c r="P34" s="245"/>
      <c r="Q34" s="246"/>
      <c r="R34" s="246"/>
      <c r="S34" s="246"/>
      <c r="T34" s="246"/>
      <c r="U34" s="251"/>
      <c r="V34" s="251">
        <v>1871000</v>
      </c>
      <c r="W34" s="251">
        <v>2787780.07</v>
      </c>
      <c r="X34" s="251"/>
      <c r="Y34" s="246"/>
      <c r="Z34" s="246"/>
      <c r="AA34" s="252" t="b">
        <f t="shared" si="6"/>
        <v>1</v>
      </c>
      <c r="AB34" s="253">
        <f t="shared" si="7"/>
        <v>0.5</v>
      </c>
      <c r="AC34" s="254" t="b">
        <f t="shared" si="8"/>
        <v>1</v>
      </c>
      <c r="AD34" s="254" t="b">
        <f t="shared" si="9"/>
        <v>1</v>
      </c>
    </row>
    <row r="35" spans="1:30" ht="38.25" x14ac:dyDescent="0.2">
      <c r="A35" s="256">
        <v>33</v>
      </c>
      <c r="B35" s="170" t="s">
        <v>471</v>
      </c>
      <c r="C35" s="257" t="s">
        <v>229</v>
      </c>
      <c r="D35" s="258" t="s">
        <v>472</v>
      </c>
      <c r="E35" s="265" t="s">
        <v>141</v>
      </c>
      <c r="F35" s="170" t="s">
        <v>65</v>
      </c>
      <c r="G35" s="170" t="s">
        <v>473</v>
      </c>
      <c r="H35" s="170" t="s">
        <v>280</v>
      </c>
      <c r="I35" s="266">
        <v>1.696</v>
      </c>
      <c r="J35" s="267" t="s">
        <v>288</v>
      </c>
      <c r="K35" s="268">
        <v>10670197.83</v>
      </c>
      <c r="L35" s="260">
        <f t="shared" si="11"/>
        <v>5335098.91</v>
      </c>
      <c r="M35" s="261">
        <f t="shared" si="12"/>
        <v>5335098.92</v>
      </c>
      <c r="N35" s="262">
        <v>0.5</v>
      </c>
      <c r="O35" s="263"/>
      <c r="P35" s="263"/>
      <c r="Q35" s="264"/>
      <c r="R35" s="264"/>
      <c r="S35" s="264"/>
      <c r="T35" s="264"/>
      <c r="U35" s="261"/>
      <c r="V35" s="261">
        <v>5335098.91</v>
      </c>
      <c r="W35" s="261">
        <v>0</v>
      </c>
      <c r="X35" s="261"/>
      <c r="Y35" s="264"/>
      <c r="Z35" s="264"/>
      <c r="AA35" s="237" t="b">
        <f t="shared" si="6"/>
        <v>1</v>
      </c>
      <c r="AB35" s="247">
        <f t="shared" si="7"/>
        <v>0.5</v>
      </c>
      <c r="AC35" s="248" t="b">
        <f t="shared" si="8"/>
        <v>1</v>
      </c>
      <c r="AD35" s="248" t="b">
        <f t="shared" si="9"/>
        <v>1</v>
      </c>
    </row>
    <row r="36" spans="1:30" ht="38.25" x14ac:dyDescent="0.2">
      <c r="A36" s="256">
        <v>34</v>
      </c>
      <c r="B36" s="170" t="s">
        <v>474</v>
      </c>
      <c r="C36" s="257" t="s">
        <v>229</v>
      </c>
      <c r="D36" s="258" t="s">
        <v>475</v>
      </c>
      <c r="E36" s="265" t="s">
        <v>153</v>
      </c>
      <c r="F36" s="170" t="s">
        <v>67</v>
      </c>
      <c r="G36" s="170" t="s">
        <v>476</v>
      </c>
      <c r="H36" s="170" t="s">
        <v>280</v>
      </c>
      <c r="I36" s="266">
        <v>1.2150000000000001</v>
      </c>
      <c r="J36" s="267" t="s">
        <v>296</v>
      </c>
      <c r="K36" s="259">
        <v>1869194.38</v>
      </c>
      <c r="L36" s="260">
        <f t="shared" si="11"/>
        <v>1121516.6200000001</v>
      </c>
      <c r="M36" s="261">
        <f t="shared" si="12"/>
        <v>747677.75999999978</v>
      </c>
      <c r="N36" s="262">
        <v>0.6</v>
      </c>
      <c r="O36" s="263"/>
      <c r="P36" s="263"/>
      <c r="Q36" s="264"/>
      <c r="R36" s="264"/>
      <c r="S36" s="264"/>
      <c r="T36" s="264"/>
      <c r="U36" s="261"/>
      <c r="V36" s="261">
        <v>1121516.6200000001</v>
      </c>
      <c r="W36" s="261">
        <v>0</v>
      </c>
      <c r="X36" s="261"/>
      <c r="Y36" s="264"/>
      <c r="Z36" s="264"/>
      <c r="AA36" s="237" t="b">
        <f t="shared" si="6"/>
        <v>1</v>
      </c>
      <c r="AB36" s="247">
        <f t="shared" si="7"/>
        <v>0.6</v>
      </c>
      <c r="AC36" s="248" t="b">
        <f t="shared" si="8"/>
        <v>1</v>
      </c>
      <c r="AD36" s="248" t="b">
        <f t="shared" si="9"/>
        <v>1</v>
      </c>
    </row>
    <row r="37" spans="1:30" ht="25.5" x14ac:dyDescent="0.2">
      <c r="A37" s="256">
        <v>35</v>
      </c>
      <c r="B37" s="170" t="s">
        <v>477</v>
      </c>
      <c r="C37" s="257" t="s">
        <v>229</v>
      </c>
      <c r="D37" s="258" t="s">
        <v>478</v>
      </c>
      <c r="E37" s="265" t="s">
        <v>90</v>
      </c>
      <c r="F37" s="170" t="s">
        <v>49</v>
      </c>
      <c r="G37" s="170" t="s">
        <v>479</v>
      </c>
      <c r="H37" s="170" t="s">
        <v>280</v>
      </c>
      <c r="I37" s="266">
        <v>1.45</v>
      </c>
      <c r="J37" s="267" t="s">
        <v>288</v>
      </c>
      <c r="K37" s="259">
        <v>2495642.52</v>
      </c>
      <c r="L37" s="260">
        <f t="shared" si="11"/>
        <v>1247821.26</v>
      </c>
      <c r="M37" s="261">
        <f t="shared" si="12"/>
        <v>1247821.26</v>
      </c>
      <c r="N37" s="262">
        <v>0.5</v>
      </c>
      <c r="O37" s="263"/>
      <c r="P37" s="263"/>
      <c r="Q37" s="264"/>
      <c r="R37" s="264"/>
      <c r="S37" s="264"/>
      <c r="T37" s="264"/>
      <c r="U37" s="261"/>
      <c r="V37" s="261">
        <v>1247821.26</v>
      </c>
      <c r="W37" s="261">
        <v>0</v>
      </c>
      <c r="X37" s="261"/>
      <c r="Y37" s="264"/>
      <c r="Z37" s="264"/>
      <c r="AA37" s="237" t="b">
        <f t="shared" si="6"/>
        <v>1</v>
      </c>
      <c r="AB37" s="247">
        <f t="shared" si="7"/>
        <v>0.5</v>
      </c>
      <c r="AC37" s="248" t="b">
        <f t="shared" si="8"/>
        <v>1</v>
      </c>
      <c r="AD37" s="248" t="b">
        <f t="shared" si="9"/>
        <v>1</v>
      </c>
    </row>
    <row r="38" spans="1:30" ht="38.25" x14ac:dyDescent="0.2">
      <c r="A38" s="256">
        <v>36</v>
      </c>
      <c r="B38" s="170" t="s">
        <v>480</v>
      </c>
      <c r="C38" s="257" t="s">
        <v>229</v>
      </c>
      <c r="D38" s="258" t="s">
        <v>481</v>
      </c>
      <c r="E38" s="258" t="s">
        <v>101</v>
      </c>
      <c r="F38" s="170" t="s">
        <v>51</v>
      </c>
      <c r="G38" s="170" t="s">
        <v>482</v>
      </c>
      <c r="H38" s="170" t="s">
        <v>282</v>
      </c>
      <c r="I38" s="266">
        <v>1.3120000000000001</v>
      </c>
      <c r="J38" s="267" t="s">
        <v>296</v>
      </c>
      <c r="K38" s="259">
        <v>1048661.8999999999</v>
      </c>
      <c r="L38" s="260">
        <f t="shared" si="11"/>
        <v>629197.14</v>
      </c>
      <c r="M38" s="261">
        <f t="shared" si="12"/>
        <v>419464.75999999989</v>
      </c>
      <c r="N38" s="262">
        <v>0.6</v>
      </c>
      <c r="O38" s="263"/>
      <c r="P38" s="263"/>
      <c r="Q38" s="264"/>
      <c r="R38" s="264"/>
      <c r="S38" s="264"/>
      <c r="T38" s="264"/>
      <c r="U38" s="261"/>
      <c r="V38" s="261">
        <v>629197.14</v>
      </c>
      <c r="W38" s="261">
        <v>0</v>
      </c>
      <c r="X38" s="261"/>
      <c r="Y38" s="264"/>
      <c r="Z38" s="264"/>
      <c r="AA38" s="237" t="b">
        <f t="shared" si="6"/>
        <v>1</v>
      </c>
      <c r="AB38" s="247">
        <f t="shared" si="7"/>
        <v>0.6</v>
      </c>
      <c r="AC38" s="248" t="b">
        <f t="shared" si="8"/>
        <v>1</v>
      </c>
      <c r="AD38" s="248" t="b">
        <f t="shared" si="9"/>
        <v>1</v>
      </c>
    </row>
    <row r="39" spans="1:30" ht="25.5" x14ac:dyDescent="0.2">
      <c r="A39" s="256">
        <v>37</v>
      </c>
      <c r="B39" s="170" t="s">
        <v>483</v>
      </c>
      <c r="C39" s="257" t="s">
        <v>229</v>
      </c>
      <c r="D39" s="258" t="s">
        <v>484</v>
      </c>
      <c r="E39" s="265" t="s">
        <v>148</v>
      </c>
      <c r="F39" s="170" t="s">
        <v>65</v>
      </c>
      <c r="G39" s="170" t="s">
        <v>485</v>
      </c>
      <c r="H39" s="170" t="s">
        <v>280</v>
      </c>
      <c r="I39" s="266">
        <v>0.24199999999999999</v>
      </c>
      <c r="J39" s="267" t="s">
        <v>292</v>
      </c>
      <c r="K39" s="259">
        <v>2065284.9</v>
      </c>
      <c r="L39" s="260">
        <f t="shared" si="11"/>
        <v>1239170.94</v>
      </c>
      <c r="M39" s="261">
        <f t="shared" si="12"/>
        <v>826113.96</v>
      </c>
      <c r="N39" s="262">
        <v>0.6</v>
      </c>
      <c r="O39" s="263"/>
      <c r="P39" s="263"/>
      <c r="Q39" s="264"/>
      <c r="R39" s="264"/>
      <c r="S39" s="264"/>
      <c r="T39" s="264"/>
      <c r="U39" s="261"/>
      <c r="V39" s="261">
        <v>1239170.94</v>
      </c>
      <c r="W39" s="261">
        <v>0</v>
      </c>
      <c r="X39" s="261"/>
      <c r="Y39" s="264"/>
      <c r="Z39" s="264"/>
      <c r="AA39" s="237" t="b">
        <f t="shared" si="6"/>
        <v>1</v>
      </c>
      <c r="AB39" s="247">
        <f t="shared" si="7"/>
        <v>0.6</v>
      </c>
      <c r="AC39" s="248" t="b">
        <f t="shared" si="8"/>
        <v>1</v>
      </c>
      <c r="AD39" s="248" t="b">
        <f t="shared" si="9"/>
        <v>1</v>
      </c>
    </row>
    <row r="40" spans="1:30" s="255" customFormat="1" ht="89.25" x14ac:dyDescent="0.2">
      <c r="A40" s="239">
        <v>38</v>
      </c>
      <c r="B40" s="147" t="s">
        <v>486</v>
      </c>
      <c r="C40" s="155" t="s">
        <v>225</v>
      </c>
      <c r="D40" s="240" t="s">
        <v>389</v>
      </c>
      <c r="E40" s="240" t="s">
        <v>97</v>
      </c>
      <c r="F40" s="147" t="s">
        <v>51</v>
      </c>
      <c r="G40" s="147" t="s">
        <v>487</v>
      </c>
      <c r="H40" s="147" t="s">
        <v>280</v>
      </c>
      <c r="I40" s="242">
        <v>0.88500000000000001</v>
      </c>
      <c r="J40" s="243" t="s">
        <v>488</v>
      </c>
      <c r="K40" s="250">
        <v>8615037.6899999995</v>
      </c>
      <c r="L40" s="152">
        <f t="shared" si="11"/>
        <v>5169022.6100000003</v>
      </c>
      <c r="M40" s="251">
        <f t="shared" si="12"/>
        <v>3446015.0799999991</v>
      </c>
      <c r="N40" s="154">
        <v>0.6</v>
      </c>
      <c r="O40" s="245"/>
      <c r="P40" s="245"/>
      <c r="Q40" s="246"/>
      <c r="R40" s="246"/>
      <c r="S40" s="246"/>
      <c r="T40" s="246"/>
      <c r="U40" s="251"/>
      <c r="V40" s="251">
        <v>2400000</v>
      </c>
      <c r="W40" s="251">
        <v>2769022.61</v>
      </c>
      <c r="X40" s="251"/>
      <c r="Y40" s="246"/>
      <c r="Z40" s="246"/>
      <c r="AA40" s="252" t="b">
        <f t="shared" si="6"/>
        <v>1</v>
      </c>
      <c r="AB40" s="253">
        <f t="shared" si="7"/>
        <v>0.6</v>
      </c>
      <c r="AC40" s="254" t="b">
        <f t="shared" si="8"/>
        <v>1</v>
      </c>
      <c r="AD40" s="254" t="b">
        <f t="shared" si="9"/>
        <v>1</v>
      </c>
    </row>
    <row r="41" spans="1:30" ht="51" x14ac:dyDescent="0.2">
      <c r="A41" s="256">
        <v>39</v>
      </c>
      <c r="B41" s="170" t="s">
        <v>489</v>
      </c>
      <c r="C41" s="257" t="s">
        <v>229</v>
      </c>
      <c r="D41" s="258" t="s">
        <v>385</v>
      </c>
      <c r="E41" s="265" t="s">
        <v>143</v>
      </c>
      <c r="F41" s="170" t="s">
        <v>65</v>
      </c>
      <c r="G41" s="170" t="s">
        <v>490</v>
      </c>
      <c r="H41" s="170" t="s">
        <v>280</v>
      </c>
      <c r="I41" s="266">
        <v>0.72499999999999998</v>
      </c>
      <c r="J41" s="267" t="s">
        <v>290</v>
      </c>
      <c r="K41" s="259">
        <v>2736478.53</v>
      </c>
      <c r="L41" s="260">
        <f t="shared" si="11"/>
        <v>1368239.26</v>
      </c>
      <c r="M41" s="261">
        <f t="shared" si="12"/>
        <v>1368239.2699999998</v>
      </c>
      <c r="N41" s="262">
        <v>0.5</v>
      </c>
      <c r="O41" s="263"/>
      <c r="P41" s="263"/>
      <c r="Q41" s="264"/>
      <c r="R41" s="264"/>
      <c r="S41" s="264"/>
      <c r="T41" s="264"/>
      <c r="U41" s="261"/>
      <c r="V41" s="261">
        <v>1368239.26</v>
      </c>
      <c r="W41" s="261">
        <v>0</v>
      </c>
      <c r="X41" s="261"/>
      <c r="Y41" s="264"/>
      <c r="Z41" s="264"/>
      <c r="AA41" s="237" t="b">
        <f t="shared" si="6"/>
        <v>1</v>
      </c>
      <c r="AB41" s="247">
        <f t="shared" si="7"/>
        <v>0.5</v>
      </c>
      <c r="AC41" s="248" t="b">
        <f t="shared" si="8"/>
        <v>1</v>
      </c>
      <c r="AD41" s="248" t="b">
        <f t="shared" si="9"/>
        <v>1</v>
      </c>
    </row>
    <row r="42" spans="1:30" ht="51" x14ac:dyDescent="0.2">
      <c r="A42" s="256">
        <v>40</v>
      </c>
      <c r="B42" s="170" t="s">
        <v>491</v>
      </c>
      <c r="C42" s="257" t="s">
        <v>229</v>
      </c>
      <c r="D42" s="258" t="s">
        <v>492</v>
      </c>
      <c r="E42" s="265" t="s">
        <v>114</v>
      </c>
      <c r="F42" s="170" t="s">
        <v>53</v>
      </c>
      <c r="G42" s="170" t="s">
        <v>493</v>
      </c>
      <c r="H42" s="170" t="s">
        <v>280</v>
      </c>
      <c r="I42" s="266">
        <v>0.35499999999999998</v>
      </c>
      <c r="J42" s="267" t="s">
        <v>348</v>
      </c>
      <c r="K42" s="259">
        <v>690492.43</v>
      </c>
      <c r="L42" s="260">
        <f t="shared" si="11"/>
        <v>414295.45</v>
      </c>
      <c r="M42" s="261">
        <f t="shared" si="12"/>
        <v>276196.98000000004</v>
      </c>
      <c r="N42" s="262">
        <v>0.6</v>
      </c>
      <c r="O42" s="263"/>
      <c r="P42" s="263"/>
      <c r="Q42" s="264"/>
      <c r="R42" s="264"/>
      <c r="S42" s="264"/>
      <c r="T42" s="264"/>
      <c r="U42" s="261"/>
      <c r="V42" s="261">
        <v>414295.45</v>
      </c>
      <c r="W42" s="261">
        <v>0</v>
      </c>
      <c r="X42" s="261"/>
      <c r="Y42" s="264"/>
      <c r="Z42" s="264"/>
      <c r="AA42" s="237" t="b">
        <f t="shared" si="6"/>
        <v>1</v>
      </c>
      <c r="AB42" s="247">
        <f t="shared" si="7"/>
        <v>0.6</v>
      </c>
      <c r="AC42" s="248" t="b">
        <f t="shared" si="8"/>
        <v>1</v>
      </c>
      <c r="AD42" s="248" t="b">
        <f t="shared" si="9"/>
        <v>1</v>
      </c>
    </row>
    <row r="43" spans="1:30" ht="38.25" x14ac:dyDescent="0.2">
      <c r="A43" s="256">
        <v>41</v>
      </c>
      <c r="B43" s="170" t="s">
        <v>494</v>
      </c>
      <c r="C43" s="257" t="s">
        <v>229</v>
      </c>
      <c r="D43" s="258" t="s">
        <v>495</v>
      </c>
      <c r="E43" s="258" t="s">
        <v>105</v>
      </c>
      <c r="F43" s="170" t="s">
        <v>51</v>
      </c>
      <c r="G43" s="170" t="s">
        <v>496</v>
      </c>
      <c r="H43" s="170" t="s">
        <v>282</v>
      </c>
      <c r="I43" s="270">
        <v>0.28399999999999997</v>
      </c>
      <c r="J43" s="267" t="s">
        <v>415</v>
      </c>
      <c r="K43" s="259">
        <v>1601684.45</v>
      </c>
      <c r="L43" s="260">
        <f t="shared" si="11"/>
        <v>800842.22</v>
      </c>
      <c r="M43" s="261">
        <f t="shared" si="12"/>
        <v>800842.23</v>
      </c>
      <c r="N43" s="262">
        <v>0.5</v>
      </c>
      <c r="O43" s="263"/>
      <c r="P43" s="263"/>
      <c r="Q43" s="264"/>
      <c r="R43" s="264"/>
      <c r="S43" s="264"/>
      <c r="T43" s="264"/>
      <c r="U43" s="261"/>
      <c r="V43" s="261">
        <v>800842.22</v>
      </c>
      <c r="W43" s="261">
        <v>0</v>
      </c>
      <c r="X43" s="261"/>
      <c r="Y43" s="264"/>
      <c r="Z43" s="264"/>
      <c r="AA43" s="237" t="b">
        <f t="shared" si="6"/>
        <v>1</v>
      </c>
      <c r="AB43" s="247">
        <f t="shared" si="7"/>
        <v>0.5</v>
      </c>
      <c r="AC43" s="248" t="b">
        <f t="shared" si="8"/>
        <v>1</v>
      </c>
      <c r="AD43" s="248" t="b">
        <f t="shared" si="9"/>
        <v>1</v>
      </c>
    </row>
    <row r="44" spans="1:30" ht="51" x14ac:dyDescent="0.2">
      <c r="A44" s="256">
        <v>42</v>
      </c>
      <c r="B44" s="170" t="s">
        <v>497</v>
      </c>
      <c r="C44" s="257" t="s">
        <v>229</v>
      </c>
      <c r="D44" s="258" t="s">
        <v>400</v>
      </c>
      <c r="E44" s="265" t="s">
        <v>164</v>
      </c>
      <c r="F44" s="170" t="s">
        <v>71</v>
      </c>
      <c r="G44" s="170" t="s">
        <v>498</v>
      </c>
      <c r="H44" s="170" t="s">
        <v>282</v>
      </c>
      <c r="I44" s="266">
        <v>2.609</v>
      </c>
      <c r="J44" s="267" t="s">
        <v>296</v>
      </c>
      <c r="K44" s="259">
        <v>3038146.18</v>
      </c>
      <c r="L44" s="260">
        <f t="shared" si="11"/>
        <v>1822887.7</v>
      </c>
      <c r="M44" s="261">
        <f t="shared" si="12"/>
        <v>1215258.4800000002</v>
      </c>
      <c r="N44" s="262">
        <v>0.6</v>
      </c>
      <c r="O44" s="263"/>
      <c r="P44" s="263"/>
      <c r="Q44" s="264"/>
      <c r="R44" s="264"/>
      <c r="S44" s="264"/>
      <c r="T44" s="264"/>
      <c r="U44" s="261"/>
      <c r="V44" s="261">
        <v>1822887.7</v>
      </c>
      <c r="W44" s="261">
        <v>0</v>
      </c>
      <c r="X44" s="261"/>
      <c r="Y44" s="264"/>
      <c r="Z44" s="264"/>
      <c r="AA44" s="237" t="b">
        <f t="shared" si="6"/>
        <v>1</v>
      </c>
      <c r="AB44" s="247">
        <f t="shared" si="7"/>
        <v>0.6</v>
      </c>
      <c r="AC44" s="248" t="b">
        <f t="shared" si="8"/>
        <v>1</v>
      </c>
      <c r="AD44" s="248" t="b">
        <f t="shared" si="9"/>
        <v>1</v>
      </c>
    </row>
    <row r="45" spans="1:30" ht="38.25" x14ac:dyDescent="0.2">
      <c r="A45" s="256">
        <v>43</v>
      </c>
      <c r="B45" s="170" t="s">
        <v>499</v>
      </c>
      <c r="C45" s="257" t="s">
        <v>229</v>
      </c>
      <c r="D45" s="258" t="s">
        <v>500</v>
      </c>
      <c r="E45" s="265" t="s">
        <v>99</v>
      </c>
      <c r="F45" s="170" t="s">
        <v>51</v>
      </c>
      <c r="G45" s="170" t="s">
        <v>501</v>
      </c>
      <c r="H45" s="170" t="s">
        <v>280</v>
      </c>
      <c r="I45" s="266">
        <v>1.351</v>
      </c>
      <c r="J45" s="267" t="s">
        <v>290</v>
      </c>
      <c r="K45" s="268">
        <v>2642461.19</v>
      </c>
      <c r="L45" s="260">
        <f t="shared" si="11"/>
        <v>1321230.5900000001</v>
      </c>
      <c r="M45" s="261">
        <f t="shared" si="12"/>
        <v>1321230.5999999999</v>
      </c>
      <c r="N45" s="262">
        <v>0.5</v>
      </c>
      <c r="O45" s="263"/>
      <c r="P45" s="263"/>
      <c r="Q45" s="264"/>
      <c r="R45" s="264"/>
      <c r="S45" s="264"/>
      <c r="T45" s="264"/>
      <c r="U45" s="261"/>
      <c r="V45" s="261">
        <v>1321230.5900000001</v>
      </c>
      <c r="W45" s="261">
        <v>0</v>
      </c>
      <c r="X45" s="261"/>
      <c r="Y45" s="264"/>
      <c r="Z45" s="264"/>
      <c r="AA45" s="237" t="b">
        <f t="shared" si="6"/>
        <v>1</v>
      </c>
      <c r="AB45" s="247">
        <f t="shared" si="7"/>
        <v>0.5</v>
      </c>
      <c r="AC45" s="248" t="b">
        <f t="shared" si="8"/>
        <v>1</v>
      </c>
      <c r="AD45" s="248" t="b">
        <f t="shared" si="9"/>
        <v>1</v>
      </c>
    </row>
    <row r="46" spans="1:30" ht="76.5" x14ac:dyDescent="0.2">
      <c r="A46" s="256">
        <v>44</v>
      </c>
      <c r="B46" s="170" t="s">
        <v>502</v>
      </c>
      <c r="C46" s="257" t="s">
        <v>229</v>
      </c>
      <c r="D46" s="258" t="s">
        <v>503</v>
      </c>
      <c r="E46" s="258" t="s">
        <v>166</v>
      </c>
      <c r="F46" s="170" t="s">
        <v>71</v>
      </c>
      <c r="G46" s="170" t="s">
        <v>504</v>
      </c>
      <c r="H46" s="170" t="s">
        <v>282</v>
      </c>
      <c r="I46" s="266">
        <v>3.839</v>
      </c>
      <c r="J46" s="267" t="s">
        <v>348</v>
      </c>
      <c r="K46" s="259">
        <v>3912160.96</v>
      </c>
      <c r="L46" s="260">
        <f t="shared" si="11"/>
        <v>2347296.5699999998</v>
      </c>
      <c r="M46" s="261">
        <f t="shared" si="12"/>
        <v>1564864.3900000001</v>
      </c>
      <c r="N46" s="262">
        <v>0.6</v>
      </c>
      <c r="O46" s="263"/>
      <c r="P46" s="263"/>
      <c r="Q46" s="264"/>
      <c r="R46" s="264"/>
      <c r="S46" s="264"/>
      <c r="T46" s="264"/>
      <c r="U46" s="261"/>
      <c r="V46" s="261">
        <v>2347296.5699999998</v>
      </c>
      <c r="W46" s="261">
        <v>0</v>
      </c>
      <c r="X46" s="261"/>
      <c r="Y46" s="264"/>
      <c r="Z46" s="264"/>
      <c r="AA46" s="237" t="b">
        <f t="shared" si="6"/>
        <v>1</v>
      </c>
      <c r="AB46" s="247">
        <f t="shared" si="7"/>
        <v>0.6</v>
      </c>
      <c r="AC46" s="248" t="b">
        <f t="shared" si="8"/>
        <v>1</v>
      </c>
      <c r="AD46" s="248" t="b">
        <f t="shared" si="9"/>
        <v>1</v>
      </c>
    </row>
    <row r="47" spans="1:30" ht="51" x14ac:dyDescent="0.2">
      <c r="A47" s="256">
        <v>45</v>
      </c>
      <c r="B47" s="170" t="s">
        <v>505</v>
      </c>
      <c r="C47" s="257" t="s">
        <v>229</v>
      </c>
      <c r="D47" s="258" t="s">
        <v>506</v>
      </c>
      <c r="E47" s="258" t="s">
        <v>189</v>
      </c>
      <c r="F47" s="170" t="s">
        <v>79</v>
      </c>
      <c r="G47" s="170" t="s">
        <v>507</v>
      </c>
      <c r="H47" s="170" t="s">
        <v>282</v>
      </c>
      <c r="I47" s="266">
        <v>1.244</v>
      </c>
      <c r="J47" s="267" t="s">
        <v>508</v>
      </c>
      <c r="K47" s="259">
        <v>1077558.8799999999</v>
      </c>
      <c r="L47" s="260">
        <f t="shared" si="11"/>
        <v>538779.43999999994</v>
      </c>
      <c r="M47" s="261">
        <f t="shared" si="12"/>
        <v>538779.43999999994</v>
      </c>
      <c r="N47" s="262">
        <v>0.5</v>
      </c>
      <c r="O47" s="263"/>
      <c r="P47" s="263"/>
      <c r="Q47" s="264"/>
      <c r="R47" s="264"/>
      <c r="S47" s="264"/>
      <c r="T47" s="264"/>
      <c r="U47" s="261"/>
      <c r="V47" s="261">
        <v>538779.43999999994</v>
      </c>
      <c r="W47" s="261">
        <v>0</v>
      </c>
      <c r="X47" s="261"/>
      <c r="Y47" s="264"/>
      <c r="Z47" s="264"/>
      <c r="AA47" s="237" t="b">
        <f t="shared" si="6"/>
        <v>1</v>
      </c>
      <c r="AB47" s="247">
        <f t="shared" si="7"/>
        <v>0.5</v>
      </c>
      <c r="AC47" s="248" t="b">
        <f t="shared" si="8"/>
        <v>1</v>
      </c>
      <c r="AD47" s="248" t="b">
        <f t="shared" si="9"/>
        <v>1</v>
      </c>
    </row>
    <row r="48" spans="1:30" ht="51" x14ac:dyDescent="0.2">
      <c r="A48" s="256">
        <v>46</v>
      </c>
      <c r="B48" s="170" t="s">
        <v>509</v>
      </c>
      <c r="C48" s="257" t="s">
        <v>229</v>
      </c>
      <c r="D48" s="258" t="s">
        <v>510</v>
      </c>
      <c r="E48" s="265" t="s">
        <v>195</v>
      </c>
      <c r="F48" s="170" t="s">
        <v>83</v>
      </c>
      <c r="G48" s="170" t="s">
        <v>511</v>
      </c>
      <c r="H48" s="170" t="s">
        <v>282</v>
      </c>
      <c r="I48" s="266">
        <v>0.90200000000000002</v>
      </c>
      <c r="J48" s="267" t="s">
        <v>296</v>
      </c>
      <c r="K48" s="259">
        <v>2239919.87</v>
      </c>
      <c r="L48" s="260">
        <f t="shared" si="11"/>
        <v>1343951.92</v>
      </c>
      <c r="M48" s="261">
        <f t="shared" si="12"/>
        <v>895967.95000000019</v>
      </c>
      <c r="N48" s="262">
        <v>0.6</v>
      </c>
      <c r="O48" s="263"/>
      <c r="P48" s="263"/>
      <c r="Q48" s="264"/>
      <c r="R48" s="264"/>
      <c r="S48" s="264"/>
      <c r="T48" s="264"/>
      <c r="U48" s="261"/>
      <c r="V48" s="261">
        <v>1343951.92</v>
      </c>
      <c r="W48" s="261">
        <v>0</v>
      </c>
      <c r="X48" s="261"/>
      <c r="Y48" s="264"/>
      <c r="Z48" s="264"/>
      <c r="AA48" s="237" t="b">
        <f t="shared" si="6"/>
        <v>1</v>
      </c>
      <c r="AB48" s="247">
        <f t="shared" si="7"/>
        <v>0.6</v>
      </c>
      <c r="AC48" s="248" t="b">
        <f t="shared" si="8"/>
        <v>1</v>
      </c>
      <c r="AD48" s="248" t="b">
        <f t="shared" si="9"/>
        <v>1</v>
      </c>
    </row>
    <row r="49" spans="1:30" ht="51" x14ac:dyDescent="0.2">
      <c r="A49" s="256">
        <v>47</v>
      </c>
      <c r="B49" s="170" t="s">
        <v>512</v>
      </c>
      <c r="C49" s="257" t="s">
        <v>229</v>
      </c>
      <c r="D49" s="258" t="s">
        <v>513</v>
      </c>
      <c r="E49" s="265" t="s">
        <v>174</v>
      </c>
      <c r="F49" s="170" t="s">
        <v>75</v>
      </c>
      <c r="G49" s="170" t="s">
        <v>514</v>
      </c>
      <c r="H49" s="170" t="s">
        <v>282</v>
      </c>
      <c r="I49" s="266">
        <v>0.85899999999999999</v>
      </c>
      <c r="J49" s="267" t="s">
        <v>515</v>
      </c>
      <c r="K49" s="259">
        <v>2360658.98</v>
      </c>
      <c r="L49" s="260">
        <f t="shared" si="11"/>
        <v>1416395.38</v>
      </c>
      <c r="M49" s="261">
        <f t="shared" si="12"/>
        <v>944263.60000000009</v>
      </c>
      <c r="N49" s="262">
        <v>0.6</v>
      </c>
      <c r="O49" s="263"/>
      <c r="P49" s="263"/>
      <c r="Q49" s="264"/>
      <c r="R49" s="264"/>
      <c r="S49" s="264"/>
      <c r="T49" s="264"/>
      <c r="U49" s="261"/>
      <c r="V49" s="261">
        <v>1416395.38</v>
      </c>
      <c r="W49" s="261">
        <v>0</v>
      </c>
      <c r="X49" s="261"/>
      <c r="Y49" s="264"/>
      <c r="Z49" s="264"/>
      <c r="AA49" s="237" t="b">
        <f t="shared" si="6"/>
        <v>1</v>
      </c>
      <c r="AB49" s="247">
        <f t="shared" si="7"/>
        <v>0.6</v>
      </c>
      <c r="AC49" s="248" t="b">
        <f t="shared" si="8"/>
        <v>1</v>
      </c>
      <c r="AD49" s="248" t="b">
        <f t="shared" si="9"/>
        <v>1</v>
      </c>
    </row>
    <row r="50" spans="1:30" ht="38.25" x14ac:dyDescent="0.2">
      <c r="A50" s="256">
        <v>48</v>
      </c>
      <c r="B50" s="170" t="s">
        <v>516</v>
      </c>
      <c r="C50" s="257" t="s">
        <v>229</v>
      </c>
      <c r="D50" s="258" t="s">
        <v>517</v>
      </c>
      <c r="E50" s="265" t="s">
        <v>110</v>
      </c>
      <c r="F50" s="170" t="s">
        <v>53</v>
      </c>
      <c r="G50" s="170" t="s">
        <v>518</v>
      </c>
      <c r="H50" s="170" t="s">
        <v>280</v>
      </c>
      <c r="I50" s="266">
        <v>0.54800000000000004</v>
      </c>
      <c r="J50" s="267" t="s">
        <v>426</v>
      </c>
      <c r="K50" s="259">
        <v>900380.07</v>
      </c>
      <c r="L50" s="260">
        <f t="shared" si="11"/>
        <v>540228.04</v>
      </c>
      <c r="M50" s="261">
        <f t="shared" si="12"/>
        <v>360152.02999999991</v>
      </c>
      <c r="N50" s="262">
        <v>0.6</v>
      </c>
      <c r="O50" s="263"/>
      <c r="P50" s="263"/>
      <c r="Q50" s="264"/>
      <c r="R50" s="264"/>
      <c r="S50" s="264"/>
      <c r="T50" s="264"/>
      <c r="U50" s="261"/>
      <c r="V50" s="261">
        <v>540228.04</v>
      </c>
      <c r="W50" s="261">
        <v>0</v>
      </c>
      <c r="X50" s="261"/>
      <c r="Y50" s="264"/>
      <c r="Z50" s="264"/>
      <c r="AA50" s="237" t="b">
        <f t="shared" si="6"/>
        <v>1</v>
      </c>
      <c r="AB50" s="247">
        <f t="shared" si="7"/>
        <v>0.6</v>
      </c>
      <c r="AC50" s="248" t="b">
        <f t="shared" si="8"/>
        <v>1</v>
      </c>
      <c r="AD50" s="248" t="b">
        <f t="shared" si="9"/>
        <v>1</v>
      </c>
    </row>
    <row r="51" spans="1:30" s="255" customFormat="1" ht="38.25" x14ac:dyDescent="0.2">
      <c r="A51" s="239">
        <v>49</v>
      </c>
      <c r="B51" s="147" t="s">
        <v>519</v>
      </c>
      <c r="C51" s="155" t="s">
        <v>225</v>
      </c>
      <c r="D51" s="240" t="s">
        <v>461</v>
      </c>
      <c r="E51" s="241" t="s">
        <v>190</v>
      </c>
      <c r="F51" s="147" t="s">
        <v>81</v>
      </c>
      <c r="G51" s="147" t="s">
        <v>520</v>
      </c>
      <c r="H51" s="147" t="s">
        <v>280</v>
      </c>
      <c r="I51" s="242">
        <v>0.54700000000000004</v>
      </c>
      <c r="J51" s="243" t="s">
        <v>463</v>
      </c>
      <c r="K51" s="250">
        <v>6079482.54</v>
      </c>
      <c r="L51" s="152">
        <f t="shared" si="11"/>
        <v>3647689.52</v>
      </c>
      <c r="M51" s="251">
        <f t="shared" si="12"/>
        <v>2431793.02</v>
      </c>
      <c r="N51" s="154">
        <v>0.6</v>
      </c>
      <c r="O51" s="245"/>
      <c r="P51" s="245"/>
      <c r="Q51" s="246"/>
      <c r="R51" s="246"/>
      <c r="S51" s="246"/>
      <c r="T51" s="246"/>
      <c r="U51" s="251"/>
      <c r="V51" s="251">
        <v>1857396.25</v>
      </c>
      <c r="W51" s="251">
        <v>1790293.27</v>
      </c>
      <c r="X51" s="251"/>
      <c r="Y51" s="246"/>
      <c r="Z51" s="246"/>
      <c r="AA51" s="252" t="b">
        <f t="shared" si="6"/>
        <v>1</v>
      </c>
      <c r="AB51" s="253">
        <f t="shared" si="7"/>
        <v>0.6</v>
      </c>
      <c r="AC51" s="254" t="b">
        <f t="shared" si="8"/>
        <v>1</v>
      </c>
      <c r="AD51" s="254" t="b">
        <f t="shared" si="9"/>
        <v>1</v>
      </c>
    </row>
    <row r="52" spans="1:30" ht="63.75" x14ac:dyDescent="0.2">
      <c r="A52" s="256">
        <v>50</v>
      </c>
      <c r="B52" s="170" t="s">
        <v>521</v>
      </c>
      <c r="C52" s="257" t="s">
        <v>229</v>
      </c>
      <c r="D52" s="258" t="s">
        <v>522</v>
      </c>
      <c r="E52" s="258" t="s">
        <v>165</v>
      </c>
      <c r="F52" s="170" t="s">
        <v>71</v>
      </c>
      <c r="G52" s="170" t="s">
        <v>523</v>
      </c>
      <c r="H52" s="170" t="s">
        <v>280</v>
      </c>
      <c r="I52" s="266">
        <v>1.8</v>
      </c>
      <c r="J52" s="267" t="s">
        <v>411</v>
      </c>
      <c r="K52" s="259">
        <v>2229133.98</v>
      </c>
      <c r="L52" s="260">
        <f t="shared" si="11"/>
        <v>1337480.3799999999</v>
      </c>
      <c r="M52" s="261">
        <f t="shared" si="12"/>
        <v>891653.60000000009</v>
      </c>
      <c r="N52" s="262">
        <v>0.6</v>
      </c>
      <c r="O52" s="263"/>
      <c r="P52" s="263"/>
      <c r="Q52" s="264"/>
      <c r="R52" s="264"/>
      <c r="S52" s="264"/>
      <c r="T52" s="264"/>
      <c r="U52" s="261"/>
      <c r="V52" s="261">
        <v>1337480.3799999999</v>
      </c>
      <c r="W52" s="261">
        <v>0</v>
      </c>
      <c r="X52" s="261"/>
      <c r="Y52" s="264"/>
      <c r="Z52" s="264"/>
      <c r="AA52" s="237" t="b">
        <f t="shared" si="6"/>
        <v>1</v>
      </c>
      <c r="AB52" s="247">
        <f t="shared" si="7"/>
        <v>0.6</v>
      </c>
      <c r="AC52" s="248" t="b">
        <f t="shared" si="8"/>
        <v>1</v>
      </c>
      <c r="AD52" s="248" t="b">
        <f t="shared" si="9"/>
        <v>1</v>
      </c>
    </row>
    <row r="53" spans="1:30" ht="25.5" x14ac:dyDescent="0.2">
      <c r="A53" s="256">
        <v>51</v>
      </c>
      <c r="B53" s="170" t="s">
        <v>524</v>
      </c>
      <c r="C53" s="257" t="s">
        <v>229</v>
      </c>
      <c r="D53" s="258" t="s">
        <v>525</v>
      </c>
      <c r="E53" s="258" t="s">
        <v>207</v>
      </c>
      <c r="F53" s="170" t="s">
        <v>85</v>
      </c>
      <c r="G53" s="170" t="s">
        <v>526</v>
      </c>
      <c r="H53" s="170" t="s">
        <v>280</v>
      </c>
      <c r="I53" s="266">
        <v>1.47</v>
      </c>
      <c r="J53" s="267" t="s">
        <v>527</v>
      </c>
      <c r="K53" s="259">
        <v>2204476.44</v>
      </c>
      <c r="L53" s="260">
        <f t="shared" si="11"/>
        <v>1102238.22</v>
      </c>
      <c r="M53" s="261">
        <f t="shared" si="12"/>
        <v>1102238.22</v>
      </c>
      <c r="N53" s="262">
        <v>0.5</v>
      </c>
      <c r="O53" s="263"/>
      <c r="P53" s="263"/>
      <c r="Q53" s="264"/>
      <c r="R53" s="264"/>
      <c r="S53" s="264"/>
      <c r="T53" s="264"/>
      <c r="U53" s="261"/>
      <c r="V53" s="261">
        <v>1102238.22</v>
      </c>
      <c r="W53" s="261">
        <v>0</v>
      </c>
      <c r="X53" s="261"/>
      <c r="Y53" s="264"/>
      <c r="Z53" s="264"/>
      <c r="AA53" s="237" t="b">
        <f t="shared" si="6"/>
        <v>1</v>
      </c>
      <c r="AB53" s="247">
        <f t="shared" si="7"/>
        <v>0.5</v>
      </c>
      <c r="AC53" s="248" t="b">
        <f t="shared" si="8"/>
        <v>1</v>
      </c>
      <c r="AD53" s="248" t="b">
        <f t="shared" si="9"/>
        <v>1</v>
      </c>
    </row>
    <row r="54" spans="1:30" ht="76.5" x14ac:dyDescent="0.2">
      <c r="A54" s="256">
        <v>52</v>
      </c>
      <c r="B54" s="170" t="s">
        <v>528</v>
      </c>
      <c r="C54" s="257" t="s">
        <v>229</v>
      </c>
      <c r="D54" s="258" t="s">
        <v>529</v>
      </c>
      <c r="E54" s="258" t="s">
        <v>112</v>
      </c>
      <c r="F54" s="170" t="s">
        <v>53</v>
      </c>
      <c r="G54" s="170" t="s">
        <v>530</v>
      </c>
      <c r="H54" s="170" t="s">
        <v>280</v>
      </c>
      <c r="I54" s="266">
        <v>0.57799999999999996</v>
      </c>
      <c r="J54" s="267" t="s">
        <v>527</v>
      </c>
      <c r="K54" s="259">
        <v>2105674.56</v>
      </c>
      <c r="L54" s="260">
        <f t="shared" si="11"/>
        <v>1263404.73</v>
      </c>
      <c r="M54" s="261">
        <f t="shared" si="12"/>
        <v>842269.83000000007</v>
      </c>
      <c r="N54" s="262">
        <v>0.6</v>
      </c>
      <c r="O54" s="263"/>
      <c r="P54" s="263"/>
      <c r="Q54" s="264"/>
      <c r="R54" s="264"/>
      <c r="S54" s="264"/>
      <c r="T54" s="264"/>
      <c r="U54" s="261"/>
      <c r="V54" s="261">
        <v>1263404.73</v>
      </c>
      <c r="W54" s="261">
        <v>0</v>
      </c>
      <c r="X54" s="261"/>
      <c r="Y54" s="264"/>
      <c r="Z54" s="264"/>
      <c r="AA54" s="237" t="b">
        <f t="shared" si="6"/>
        <v>1</v>
      </c>
      <c r="AB54" s="247">
        <f t="shared" si="7"/>
        <v>0.6</v>
      </c>
      <c r="AC54" s="248" t="b">
        <f t="shared" si="8"/>
        <v>1</v>
      </c>
      <c r="AD54" s="248" t="b">
        <f t="shared" si="9"/>
        <v>1</v>
      </c>
    </row>
    <row r="55" spans="1:30" ht="51" x14ac:dyDescent="0.2">
      <c r="A55" s="256">
        <v>53</v>
      </c>
      <c r="B55" s="170" t="s">
        <v>531</v>
      </c>
      <c r="C55" s="257" t="s">
        <v>229</v>
      </c>
      <c r="D55" s="258" t="s">
        <v>532</v>
      </c>
      <c r="E55" s="265" t="s">
        <v>136</v>
      </c>
      <c r="F55" s="170" t="s">
        <v>63</v>
      </c>
      <c r="G55" s="170" t="s">
        <v>533</v>
      </c>
      <c r="H55" s="170" t="s">
        <v>282</v>
      </c>
      <c r="I55" s="266">
        <v>0.34799999999999998</v>
      </c>
      <c r="J55" s="267" t="s">
        <v>527</v>
      </c>
      <c r="K55" s="268">
        <v>757464.37</v>
      </c>
      <c r="L55" s="260">
        <f t="shared" si="11"/>
        <v>454478.62</v>
      </c>
      <c r="M55" s="261">
        <f t="shared" si="12"/>
        <v>302985.75</v>
      </c>
      <c r="N55" s="262">
        <v>0.6</v>
      </c>
      <c r="O55" s="263"/>
      <c r="P55" s="263"/>
      <c r="Q55" s="264"/>
      <c r="R55" s="264"/>
      <c r="S55" s="264"/>
      <c r="T55" s="264"/>
      <c r="U55" s="261"/>
      <c r="V55" s="261">
        <v>454478.62</v>
      </c>
      <c r="W55" s="261">
        <v>0</v>
      </c>
      <c r="X55" s="261"/>
      <c r="Y55" s="264"/>
      <c r="Z55" s="264"/>
      <c r="AA55" s="237" t="b">
        <f t="shared" si="6"/>
        <v>1</v>
      </c>
      <c r="AB55" s="247">
        <f t="shared" si="7"/>
        <v>0.6</v>
      </c>
      <c r="AC55" s="248" t="b">
        <f t="shared" si="8"/>
        <v>1</v>
      </c>
      <c r="AD55" s="248" t="b">
        <f t="shared" si="9"/>
        <v>1</v>
      </c>
    </row>
    <row r="56" spans="1:30" ht="38.25" x14ac:dyDescent="0.2">
      <c r="A56" s="256">
        <v>54</v>
      </c>
      <c r="B56" s="170" t="s">
        <v>534</v>
      </c>
      <c r="C56" s="257" t="s">
        <v>229</v>
      </c>
      <c r="D56" s="258" t="s">
        <v>373</v>
      </c>
      <c r="E56" s="258" t="s">
        <v>123</v>
      </c>
      <c r="F56" s="170" t="s">
        <v>59</v>
      </c>
      <c r="G56" s="170" t="s">
        <v>535</v>
      </c>
      <c r="H56" s="170" t="s">
        <v>280</v>
      </c>
      <c r="I56" s="266">
        <v>0.192</v>
      </c>
      <c r="J56" s="267" t="s">
        <v>536</v>
      </c>
      <c r="K56" s="259">
        <v>928815.66</v>
      </c>
      <c r="L56" s="260">
        <f t="shared" si="11"/>
        <v>557289.39</v>
      </c>
      <c r="M56" s="261">
        <f t="shared" si="12"/>
        <v>371526.27</v>
      </c>
      <c r="N56" s="262">
        <v>0.6</v>
      </c>
      <c r="O56" s="263"/>
      <c r="P56" s="263"/>
      <c r="Q56" s="264"/>
      <c r="R56" s="264"/>
      <c r="S56" s="264"/>
      <c r="T56" s="264"/>
      <c r="U56" s="261"/>
      <c r="V56" s="261">
        <v>557289.39</v>
      </c>
      <c r="W56" s="261">
        <v>0</v>
      </c>
      <c r="X56" s="261"/>
      <c r="Y56" s="264"/>
      <c r="Z56" s="264"/>
      <c r="AA56" s="237" t="b">
        <f t="shared" si="6"/>
        <v>1</v>
      </c>
      <c r="AB56" s="247">
        <f t="shared" si="7"/>
        <v>0.6</v>
      </c>
      <c r="AC56" s="248" t="b">
        <f t="shared" si="8"/>
        <v>1</v>
      </c>
      <c r="AD56" s="248" t="b">
        <f t="shared" si="9"/>
        <v>1</v>
      </c>
    </row>
    <row r="57" spans="1:30" s="255" customFormat="1" ht="25.5" x14ac:dyDescent="0.2">
      <c r="A57" s="239">
        <v>55</v>
      </c>
      <c r="B57" s="147" t="s">
        <v>537</v>
      </c>
      <c r="C57" s="155" t="s">
        <v>225</v>
      </c>
      <c r="D57" s="240" t="s">
        <v>468</v>
      </c>
      <c r="E57" s="241" t="s">
        <v>219</v>
      </c>
      <c r="F57" s="147" t="s">
        <v>87</v>
      </c>
      <c r="G57" s="147" t="s">
        <v>538</v>
      </c>
      <c r="H57" s="147" t="s">
        <v>280</v>
      </c>
      <c r="I57" s="271">
        <v>1.899</v>
      </c>
      <c r="J57" s="272" t="s">
        <v>539</v>
      </c>
      <c r="K57" s="250">
        <v>9278386.0999999996</v>
      </c>
      <c r="L57" s="152">
        <f t="shared" si="11"/>
        <v>4639193.05</v>
      </c>
      <c r="M57" s="251">
        <f t="shared" si="12"/>
        <v>4639193.05</v>
      </c>
      <c r="N57" s="154">
        <v>0.5</v>
      </c>
      <c r="O57" s="245"/>
      <c r="P57" s="245"/>
      <c r="Q57" s="246"/>
      <c r="R57" s="246"/>
      <c r="S57" s="246"/>
      <c r="T57" s="246"/>
      <c r="U57" s="251"/>
      <c r="V57" s="251">
        <v>1416000</v>
      </c>
      <c r="W57" s="251">
        <v>3223193.05</v>
      </c>
      <c r="X57" s="251"/>
      <c r="Y57" s="246"/>
      <c r="Z57" s="246"/>
      <c r="AA57" s="252" t="b">
        <f t="shared" si="6"/>
        <v>1</v>
      </c>
      <c r="AB57" s="253">
        <f t="shared" si="7"/>
        <v>0.5</v>
      </c>
      <c r="AC57" s="254" t="b">
        <f t="shared" si="8"/>
        <v>1</v>
      </c>
      <c r="AD57" s="254" t="b">
        <f t="shared" si="9"/>
        <v>1</v>
      </c>
    </row>
    <row r="58" spans="1:30" ht="51" x14ac:dyDescent="0.2">
      <c r="A58" s="256">
        <v>56</v>
      </c>
      <c r="B58" s="170" t="s">
        <v>540</v>
      </c>
      <c r="C58" s="257" t="s">
        <v>229</v>
      </c>
      <c r="D58" s="258" t="s">
        <v>541</v>
      </c>
      <c r="E58" s="258" t="s">
        <v>121</v>
      </c>
      <c r="F58" s="170" t="s">
        <v>57</v>
      </c>
      <c r="G58" s="170" t="s">
        <v>542</v>
      </c>
      <c r="H58" s="170" t="s">
        <v>282</v>
      </c>
      <c r="I58" s="266">
        <v>0.92700000000000005</v>
      </c>
      <c r="J58" s="267" t="s">
        <v>346</v>
      </c>
      <c r="K58" s="259">
        <v>2267267.48</v>
      </c>
      <c r="L58" s="260">
        <f t="shared" si="11"/>
        <v>1360360.48</v>
      </c>
      <c r="M58" s="261">
        <f t="shared" si="12"/>
        <v>906907</v>
      </c>
      <c r="N58" s="262">
        <v>0.6</v>
      </c>
      <c r="O58" s="263"/>
      <c r="P58" s="263"/>
      <c r="Q58" s="264"/>
      <c r="R58" s="264"/>
      <c r="S58" s="264"/>
      <c r="T58" s="264"/>
      <c r="U58" s="261"/>
      <c r="V58" s="261">
        <v>1360360.48</v>
      </c>
      <c r="W58" s="261">
        <v>0</v>
      </c>
      <c r="X58" s="261"/>
      <c r="Y58" s="264"/>
      <c r="Z58" s="264"/>
      <c r="AA58" s="237" t="b">
        <f t="shared" si="6"/>
        <v>1</v>
      </c>
      <c r="AB58" s="247">
        <f t="shared" si="7"/>
        <v>0.6</v>
      </c>
      <c r="AC58" s="248" t="b">
        <f t="shared" si="8"/>
        <v>1</v>
      </c>
      <c r="AD58" s="248" t="b">
        <f t="shared" si="9"/>
        <v>1</v>
      </c>
    </row>
    <row r="59" spans="1:30" ht="51" x14ac:dyDescent="0.2">
      <c r="A59" s="256">
        <v>57</v>
      </c>
      <c r="B59" s="170" t="s">
        <v>543</v>
      </c>
      <c r="C59" s="257" t="s">
        <v>229</v>
      </c>
      <c r="D59" s="258" t="s">
        <v>544</v>
      </c>
      <c r="E59" s="265" t="s">
        <v>205</v>
      </c>
      <c r="F59" s="170" t="s">
        <v>85</v>
      </c>
      <c r="G59" s="170" t="s">
        <v>545</v>
      </c>
      <c r="H59" s="170" t="s">
        <v>280</v>
      </c>
      <c r="I59" s="266">
        <v>0.92600000000000005</v>
      </c>
      <c r="J59" s="267" t="s">
        <v>411</v>
      </c>
      <c r="K59" s="259">
        <v>2370068.9700000002</v>
      </c>
      <c r="L59" s="260">
        <f t="shared" si="11"/>
        <v>1422041.38</v>
      </c>
      <c r="M59" s="261">
        <f t="shared" si="12"/>
        <v>948027.59000000032</v>
      </c>
      <c r="N59" s="262">
        <v>0.6</v>
      </c>
      <c r="O59" s="263"/>
      <c r="P59" s="263"/>
      <c r="Q59" s="264"/>
      <c r="R59" s="264"/>
      <c r="S59" s="264"/>
      <c r="T59" s="264"/>
      <c r="U59" s="261"/>
      <c r="V59" s="261">
        <v>1422041.38</v>
      </c>
      <c r="W59" s="261">
        <v>0</v>
      </c>
      <c r="X59" s="261"/>
      <c r="Y59" s="264"/>
      <c r="Z59" s="264"/>
      <c r="AA59" s="237" t="b">
        <f t="shared" si="6"/>
        <v>1</v>
      </c>
      <c r="AB59" s="247">
        <f t="shared" si="7"/>
        <v>0.6</v>
      </c>
      <c r="AC59" s="248" t="b">
        <f t="shared" si="8"/>
        <v>1</v>
      </c>
      <c r="AD59" s="248" t="b">
        <f t="shared" si="9"/>
        <v>1</v>
      </c>
    </row>
    <row r="60" spans="1:30" ht="38.25" x14ac:dyDescent="0.2">
      <c r="A60" s="256">
        <v>58</v>
      </c>
      <c r="B60" s="170" t="s">
        <v>546</v>
      </c>
      <c r="C60" s="257" t="s">
        <v>229</v>
      </c>
      <c r="D60" s="258" t="s">
        <v>547</v>
      </c>
      <c r="E60" s="258" t="s">
        <v>144</v>
      </c>
      <c r="F60" s="170" t="s">
        <v>65</v>
      </c>
      <c r="G60" s="170" t="s">
        <v>548</v>
      </c>
      <c r="H60" s="170" t="s">
        <v>280</v>
      </c>
      <c r="I60" s="266">
        <v>0.88700000000000001</v>
      </c>
      <c r="J60" s="267" t="s">
        <v>291</v>
      </c>
      <c r="K60" s="259">
        <v>1211620.3799999999</v>
      </c>
      <c r="L60" s="260">
        <f t="shared" si="11"/>
        <v>605810.18999999994</v>
      </c>
      <c r="M60" s="261">
        <f t="shared" si="12"/>
        <v>605810.18999999994</v>
      </c>
      <c r="N60" s="262">
        <v>0.5</v>
      </c>
      <c r="O60" s="263"/>
      <c r="P60" s="263"/>
      <c r="Q60" s="264"/>
      <c r="R60" s="264"/>
      <c r="S60" s="264"/>
      <c r="T60" s="264"/>
      <c r="U60" s="261"/>
      <c r="V60" s="261">
        <v>605810.18999999994</v>
      </c>
      <c r="W60" s="261">
        <v>0</v>
      </c>
      <c r="X60" s="261"/>
      <c r="Y60" s="264"/>
      <c r="Z60" s="264"/>
      <c r="AA60" s="237" t="b">
        <f t="shared" si="6"/>
        <v>1</v>
      </c>
      <c r="AB60" s="247">
        <f t="shared" si="7"/>
        <v>0.5</v>
      </c>
      <c r="AC60" s="248" t="b">
        <f t="shared" si="8"/>
        <v>1</v>
      </c>
      <c r="AD60" s="248" t="b">
        <f t="shared" si="9"/>
        <v>1</v>
      </c>
    </row>
    <row r="61" spans="1:30" ht="38.25" x14ac:dyDescent="0.2">
      <c r="A61" s="256">
        <v>59</v>
      </c>
      <c r="B61" s="170" t="s">
        <v>549</v>
      </c>
      <c r="C61" s="257" t="s">
        <v>229</v>
      </c>
      <c r="D61" s="258" t="s">
        <v>550</v>
      </c>
      <c r="E61" s="258" t="s">
        <v>163</v>
      </c>
      <c r="F61" s="170" t="s">
        <v>71</v>
      </c>
      <c r="G61" s="170" t="s">
        <v>551</v>
      </c>
      <c r="H61" s="170" t="s">
        <v>282</v>
      </c>
      <c r="I61" s="266">
        <v>0.80800000000000005</v>
      </c>
      <c r="J61" s="267" t="s">
        <v>527</v>
      </c>
      <c r="K61" s="259">
        <v>1108984.75</v>
      </c>
      <c r="L61" s="260">
        <f t="shared" si="11"/>
        <v>554492.37</v>
      </c>
      <c r="M61" s="261">
        <f t="shared" si="12"/>
        <v>554492.38</v>
      </c>
      <c r="N61" s="262">
        <v>0.5</v>
      </c>
      <c r="O61" s="263"/>
      <c r="P61" s="263"/>
      <c r="Q61" s="264"/>
      <c r="R61" s="264"/>
      <c r="S61" s="264"/>
      <c r="T61" s="264"/>
      <c r="U61" s="261"/>
      <c r="V61" s="261">
        <v>554492.37</v>
      </c>
      <c r="W61" s="261">
        <v>0</v>
      </c>
      <c r="X61" s="261"/>
      <c r="Y61" s="264"/>
      <c r="Z61" s="264"/>
      <c r="AA61" s="237" t="b">
        <f t="shared" si="6"/>
        <v>1</v>
      </c>
      <c r="AB61" s="247">
        <f t="shared" si="7"/>
        <v>0.5</v>
      </c>
      <c r="AC61" s="248" t="b">
        <f t="shared" si="8"/>
        <v>1</v>
      </c>
      <c r="AD61" s="248" t="b">
        <f t="shared" si="9"/>
        <v>1</v>
      </c>
    </row>
    <row r="62" spans="1:30" ht="25.5" x14ac:dyDescent="0.2">
      <c r="A62" s="256">
        <v>60</v>
      </c>
      <c r="B62" s="170" t="s">
        <v>552</v>
      </c>
      <c r="C62" s="257" t="s">
        <v>229</v>
      </c>
      <c r="D62" s="258" t="s">
        <v>553</v>
      </c>
      <c r="E62" s="258" t="s">
        <v>194</v>
      </c>
      <c r="F62" s="170" t="s">
        <v>81</v>
      </c>
      <c r="G62" s="170" t="s">
        <v>554</v>
      </c>
      <c r="H62" s="170" t="s">
        <v>282</v>
      </c>
      <c r="I62" s="266">
        <v>0.78800000000000003</v>
      </c>
      <c r="J62" s="267" t="s">
        <v>411</v>
      </c>
      <c r="K62" s="259">
        <v>1576645.17</v>
      </c>
      <c r="L62" s="260">
        <f t="shared" si="11"/>
        <v>945987.1</v>
      </c>
      <c r="M62" s="261">
        <f t="shared" si="12"/>
        <v>630658.06999999995</v>
      </c>
      <c r="N62" s="262">
        <v>0.6</v>
      </c>
      <c r="O62" s="263"/>
      <c r="P62" s="263"/>
      <c r="Q62" s="264"/>
      <c r="R62" s="264"/>
      <c r="S62" s="264"/>
      <c r="T62" s="264"/>
      <c r="U62" s="261"/>
      <c r="V62" s="261">
        <v>945987.1</v>
      </c>
      <c r="W62" s="261">
        <v>0</v>
      </c>
      <c r="X62" s="261"/>
      <c r="Y62" s="264"/>
      <c r="Z62" s="264"/>
      <c r="AA62" s="237" t="b">
        <f t="shared" si="6"/>
        <v>1</v>
      </c>
      <c r="AB62" s="247">
        <f t="shared" si="7"/>
        <v>0.6</v>
      </c>
      <c r="AC62" s="248" t="b">
        <f t="shared" si="8"/>
        <v>1</v>
      </c>
      <c r="AD62" s="248" t="b">
        <f t="shared" si="9"/>
        <v>1</v>
      </c>
    </row>
    <row r="63" spans="1:30" s="255" customFormat="1" ht="51" x14ac:dyDescent="0.2">
      <c r="A63" s="239">
        <v>61</v>
      </c>
      <c r="B63" s="147" t="s">
        <v>555</v>
      </c>
      <c r="C63" s="155" t="s">
        <v>225</v>
      </c>
      <c r="D63" s="240" t="s">
        <v>556</v>
      </c>
      <c r="E63" s="240" t="s">
        <v>168</v>
      </c>
      <c r="F63" s="147" t="s">
        <v>71</v>
      </c>
      <c r="G63" s="147" t="s">
        <v>557</v>
      </c>
      <c r="H63" s="147" t="s">
        <v>282</v>
      </c>
      <c r="I63" s="242">
        <v>0.70899999999999996</v>
      </c>
      <c r="J63" s="243" t="s">
        <v>488</v>
      </c>
      <c r="K63" s="250">
        <v>2039264.33</v>
      </c>
      <c r="L63" s="152">
        <f t="shared" si="11"/>
        <v>1223558.5900000001</v>
      </c>
      <c r="M63" s="251">
        <f t="shared" si="12"/>
        <v>815705.74</v>
      </c>
      <c r="N63" s="154">
        <v>0.6</v>
      </c>
      <c r="O63" s="245"/>
      <c r="P63" s="245"/>
      <c r="Q63" s="246"/>
      <c r="R63" s="246"/>
      <c r="S63" s="246"/>
      <c r="T63" s="246"/>
      <c r="U63" s="251"/>
      <c r="V63" s="251">
        <v>611779.30000000005</v>
      </c>
      <c r="W63" s="251">
        <v>611779.29</v>
      </c>
      <c r="X63" s="251"/>
      <c r="Y63" s="246"/>
      <c r="Z63" s="246"/>
      <c r="AA63" s="252" t="b">
        <f t="shared" si="6"/>
        <v>1</v>
      </c>
      <c r="AB63" s="253">
        <f t="shared" si="7"/>
        <v>0.6</v>
      </c>
      <c r="AC63" s="254" t="b">
        <f t="shared" si="8"/>
        <v>1</v>
      </c>
      <c r="AD63" s="254" t="b">
        <f t="shared" si="9"/>
        <v>1</v>
      </c>
    </row>
    <row r="64" spans="1:30" ht="38.25" x14ac:dyDescent="0.2">
      <c r="A64" s="256">
        <v>62</v>
      </c>
      <c r="B64" s="170" t="s">
        <v>558</v>
      </c>
      <c r="C64" s="257" t="s">
        <v>229</v>
      </c>
      <c r="D64" s="258" t="s">
        <v>559</v>
      </c>
      <c r="E64" s="265" t="s">
        <v>120</v>
      </c>
      <c r="F64" s="170" t="s">
        <v>57</v>
      </c>
      <c r="G64" s="170" t="s">
        <v>560</v>
      </c>
      <c r="H64" s="170" t="s">
        <v>282</v>
      </c>
      <c r="I64" s="266">
        <v>0.503</v>
      </c>
      <c r="J64" s="267" t="s">
        <v>561</v>
      </c>
      <c r="K64" s="259">
        <v>1326395.8799999999</v>
      </c>
      <c r="L64" s="260">
        <f t="shared" si="11"/>
        <v>663197.93999999994</v>
      </c>
      <c r="M64" s="261">
        <f t="shared" si="12"/>
        <v>663197.93999999994</v>
      </c>
      <c r="N64" s="262">
        <v>0.5</v>
      </c>
      <c r="O64" s="263"/>
      <c r="P64" s="263"/>
      <c r="Q64" s="264"/>
      <c r="R64" s="264"/>
      <c r="S64" s="264"/>
      <c r="T64" s="264"/>
      <c r="U64" s="261"/>
      <c r="V64" s="261">
        <v>663197.93999999994</v>
      </c>
      <c r="W64" s="261">
        <v>0</v>
      </c>
      <c r="X64" s="261"/>
      <c r="Y64" s="264"/>
      <c r="Z64" s="264"/>
      <c r="AA64" s="237" t="b">
        <f t="shared" si="6"/>
        <v>1</v>
      </c>
      <c r="AB64" s="247">
        <f t="shared" si="7"/>
        <v>0.5</v>
      </c>
      <c r="AC64" s="248" t="b">
        <f t="shared" si="8"/>
        <v>1</v>
      </c>
      <c r="AD64" s="248" t="b">
        <f t="shared" si="9"/>
        <v>1</v>
      </c>
    </row>
    <row r="65" spans="1:30" ht="51" x14ac:dyDescent="0.2">
      <c r="A65" s="256">
        <v>63</v>
      </c>
      <c r="B65" s="170" t="s">
        <v>562</v>
      </c>
      <c r="C65" s="257" t="s">
        <v>229</v>
      </c>
      <c r="D65" s="258" t="s">
        <v>563</v>
      </c>
      <c r="E65" s="258" t="s">
        <v>177</v>
      </c>
      <c r="F65" s="170" t="s">
        <v>75</v>
      </c>
      <c r="G65" s="170" t="s">
        <v>564</v>
      </c>
      <c r="H65" s="170" t="s">
        <v>282</v>
      </c>
      <c r="I65" s="266">
        <v>0.99</v>
      </c>
      <c r="J65" s="267" t="s">
        <v>449</v>
      </c>
      <c r="K65" s="259">
        <v>809603.89</v>
      </c>
      <c r="L65" s="260">
        <f t="shared" si="11"/>
        <v>485762.33</v>
      </c>
      <c r="M65" s="261">
        <f t="shared" si="12"/>
        <v>323841.56</v>
      </c>
      <c r="N65" s="262">
        <v>0.6</v>
      </c>
      <c r="O65" s="263"/>
      <c r="P65" s="263"/>
      <c r="Q65" s="264"/>
      <c r="R65" s="264"/>
      <c r="S65" s="264"/>
      <c r="T65" s="264"/>
      <c r="U65" s="261"/>
      <c r="V65" s="261">
        <v>485762.33</v>
      </c>
      <c r="W65" s="261">
        <v>0</v>
      </c>
      <c r="X65" s="261"/>
      <c r="Y65" s="264"/>
      <c r="Z65" s="264"/>
      <c r="AA65" s="237" t="b">
        <f t="shared" si="6"/>
        <v>1</v>
      </c>
      <c r="AB65" s="247">
        <f t="shared" si="7"/>
        <v>0.6</v>
      </c>
      <c r="AC65" s="248" t="b">
        <f t="shared" si="8"/>
        <v>1</v>
      </c>
      <c r="AD65" s="248" t="b">
        <f t="shared" si="9"/>
        <v>1</v>
      </c>
    </row>
    <row r="66" spans="1:30" ht="51" x14ac:dyDescent="0.2">
      <c r="A66" s="256">
        <v>64</v>
      </c>
      <c r="B66" s="170" t="s">
        <v>565</v>
      </c>
      <c r="C66" s="257" t="s">
        <v>229</v>
      </c>
      <c r="D66" s="258" t="s">
        <v>566</v>
      </c>
      <c r="E66" s="258" t="s">
        <v>89</v>
      </c>
      <c r="F66" s="170" t="s">
        <v>49</v>
      </c>
      <c r="G66" s="170" t="s">
        <v>567</v>
      </c>
      <c r="H66" s="170" t="s">
        <v>280</v>
      </c>
      <c r="I66" s="266">
        <v>0.93100000000000005</v>
      </c>
      <c r="J66" s="267" t="s">
        <v>346</v>
      </c>
      <c r="K66" s="259">
        <v>3121492.14</v>
      </c>
      <c r="L66" s="260">
        <f t="shared" si="11"/>
        <v>1560746.07</v>
      </c>
      <c r="M66" s="261">
        <f t="shared" si="12"/>
        <v>1560746.07</v>
      </c>
      <c r="N66" s="262">
        <v>0.5</v>
      </c>
      <c r="O66" s="263"/>
      <c r="P66" s="263"/>
      <c r="Q66" s="264"/>
      <c r="R66" s="264"/>
      <c r="S66" s="264"/>
      <c r="T66" s="264"/>
      <c r="U66" s="261"/>
      <c r="V66" s="261">
        <v>1560746.07</v>
      </c>
      <c r="W66" s="261">
        <v>0</v>
      </c>
      <c r="X66" s="261"/>
      <c r="Y66" s="264"/>
      <c r="Z66" s="264"/>
      <c r="AA66" s="237" t="b">
        <f t="shared" si="6"/>
        <v>1</v>
      </c>
      <c r="AB66" s="247">
        <f t="shared" si="7"/>
        <v>0.5</v>
      </c>
      <c r="AC66" s="248" t="b">
        <f t="shared" si="8"/>
        <v>1</v>
      </c>
      <c r="AD66" s="248" t="b">
        <f t="shared" si="9"/>
        <v>1</v>
      </c>
    </row>
    <row r="67" spans="1:30" ht="38.25" x14ac:dyDescent="0.2">
      <c r="A67" s="256">
        <v>65</v>
      </c>
      <c r="B67" s="170" t="s">
        <v>568</v>
      </c>
      <c r="C67" s="257" t="s">
        <v>229</v>
      </c>
      <c r="D67" s="258" t="s">
        <v>569</v>
      </c>
      <c r="E67" s="258" t="s">
        <v>118</v>
      </c>
      <c r="F67" s="170" t="s">
        <v>55</v>
      </c>
      <c r="G67" s="170" t="s">
        <v>570</v>
      </c>
      <c r="H67" s="170" t="s">
        <v>282</v>
      </c>
      <c r="I67" s="266">
        <v>0.77200000000000002</v>
      </c>
      <c r="J67" s="267" t="s">
        <v>515</v>
      </c>
      <c r="K67" s="259">
        <v>1547471.37</v>
      </c>
      <c r="L67" s="260">
        <f t="shared" si="11"/>
        <v>928482.82</v>
      </c>
      <c r="M67" s="261">
        <f t="shared" si="12"/>
        <v>618988.55000000016</v>
      </c>
      <c r="N67" s="262">
        <v>0.6</v>
      </c>
      <c r="O67" s="263"/>
      <c r="P67" s="263"/>
      <c r="Q67" s="264"/>
      <c r="R67" s="264"/>
      <c r="S67" s="264"/>
      <c r="T67" s="264"/>
      <c r="U67" s="261"/>
      <c r="V67" s="261">
        <v>928482.82</v>
      </c>
      <c r="W67" s="261">
        <v>0</v>
      </c>
      <c r="X67" s="261"/>
      <c r="Y67" s="264"/>
      <c r="Z67" s="264"/>
      <c r="AA67" s="237" t="b">
        <f t="shared" si="6"/>
        <v>1</v>
      </c>
      <c r="AB67" s="247">
        <f t="shared" si="7"/>
        <v>0.6</v>
      </c>
      <c r="AC67" s="248" t="b">
        <f t="shared" si="8"/>
        <v>1</v>
      </c>
      <c r="AD67" s="248" t="b">
        <f t="shared" si="9"/>
        <v>1</v>
      </c>
    </row>
    <row r="68" spans="1:30" ht="51" x14ac:dyDescent="0.2">
      <c r="A68" s="256">
        <v>66</v>
      </c>
      <c r="B68" s="170" t="s">
        <v>571</v>
      </c>
      <c r="C68" s="257" t="s">
        <v>229</v>
      </c>
      <c r="D68" s="258" t="s">
        <v>572</v>
      </c>
      <c r="E68" s="258" t="s">
        <v>102</v>
      </c>
      <c r="F68" s="170" t="s">
        <v>51</v>
      </c>
      <c r="G68" s="170" t="s">
        <v>573</v>
      </c>
      <c r="H68" s="170" t="s">
        <v>282</v>
      </c>
      <c r="I68" s="266">
        <v>0.73499999999999999</v>
      </c>
      <c r="J68" s="267" t="s">
        <v>296</v>
      </c>
      <c r="K68" s="259">
        <v>2458745.64</v>
      </c>
      <c r="L68" s="260">
        <f t="shared" si="11"/>
        <v>1229372.82</v>
      </c>
      <c r="M68" s="261">
        <f t="shared" ref="M68:M126" si="13">K68-L68</f>
        <v>1229372.82</v>
      </c>
      <c r="N68" s="262">
        <v>0.5</v>
      </c>
      <c r="O68" s="263"/>
      <c r="P68" s="263"/>
      <c r="Q68" s="264"/>
      <c r="R68" s="264"/>
      <c r="S68" s="264"/>
      <c r="T68" s="264"/>
      <c r="U68" s="261"/>
      <c r="V68" s="261">
        <v>1229372.82</v>
      </c>
      <c r="W68" s="261">
        <v>0</v>
      </c>
      <c r="X68" s="261"/>
      <c r="Y68" s="264"/>
      <c r="Z68" s="264"/>
      <c r="AA68" s="237" t="b">
        <f t="shared" si="6"/>
        <v>1</v>
      </c>
      <c r="AB68" s="247">
        <f t="shared" si="7"/>
        <v>0.5</v>
      </c>
      <c r="AC68" s="248" t="b">
        <f t="shared" si="8"/>
        <v>1</v>
      </c>
      <c r="AD68" s="248" t="b">
        <f t="shared" si="9"/>
        <v>1</v>
      </c>
    </row>
    <row r="69" spans="1:30" ht="38.25" x14ac:dyDescent="0.2">
      <c r="A69" s="256">
        <v>67</v>
      </c>
      <c r="B69" s="170" t="s">
        <v>574</v>
      </c>
      <c r="C69" s="257" t="s">
        <v>229</v>
      </c>
      <c r="D69" s="258" t="s">
        <v>575</v>
      </c>
      <c r="E69" s="265" t="s">
        <v>193</v>
      </c>
      <c r="F69" s="170" t="s">
        <v>81</v>
      </c>
      <c r="G69" s="170" t="s">
        <v>576</v>
      </c>
      <c r="H69" s="170" t="s">
        <v>280</v>
      </c>
      <c r="I69" s="266">
        <v>0.63500000000000001</v>
      </c>
      <c r="J69" s="267" t="s">
        <v>577</v>
      </c>
      <c r="K69" s="259">
        <v>789300.24</v>
      </c>
      <c r="L69" s="260">
        <f t="shared" ref="L69:L126" si="14">ROUNDDOWN(K69*N69,2)</f>
        <v>394650.12</v>
      </c>
      <c r="M69" s="261">
        <f t="shared" si="13"/>
        <v>394650.12</v>
      </c>
      <c r="N69" s="262">
        <v>0.5</v>
      </c>
      <c r="O69" s="263"/>
      <c r="P69" s="263"/>
      <c r="Q69" s="264"/>
      <c r="R69" s="264"/>
      <c r="S69" s="264"/>
      <c r="T69" s="264"/>
      <c r="U69" s="261"/>
      <c r="V69" s="261">
        <v>394650.12</v>
      </c>
      <c r="W69" s="261">
        <v>0</v>
      </c>
      <c r="X69" s="261"/>
      <c r="Y69" s="264"/>
      <c r="Z69" s="264"/>
      <c r="AA69" s="237" t="b">
        <f t="shared" ref="AA69:AA127" si="15">L69=SUM(O69:Z69)</f>
        <v>1</v>
      </c>
      <c r="AB69" s="247">
        <f t="shared" ref="AB69:AB127" si="16">ROUND(L69/K69,4)</f>
        <v>0.5</v>
      </c>
      <c r="AC69" s="248" t="b">
        <f t="shared" ref="AC69:AC127" si="17">AB69=N69</f>
        <v>1</v>
      </c>
      <c r="AD69" s="248" t="b">
        <f t="shared" ref="AD69:AD127" si="18">K69=L69+M69</f>
        <v>1</v>
      </c>
    </row>
    <row r="70" spans="1:30" ht="63.75" x14ac:dyDescent="0.2">
      <c r="A70" s="256">
        <v>68</v>
      </c>
      <c r="B70" s="170" t="s">
        <v>578</v>
      </c>
      <c r="C70" s="257" t="s">
        <v>229</v>
      </c>
      <c r="D70" s="258" t="s">
        <v>500</v>
      </c>
      <c r="E70" s="265" t="s">
        <v>99</v>
      </c>
      <c r="F70" s="170" t="s">
        <v>51</v>
      </c>
      <c r="G70" s="170" t="s">
        <v>579</v>
      </c>
      <c r="H70" s="170" t="s">
        <v>280</v>
      </c>
      <c r="I70" s="266">
        <v>0.45100000000000001</v>
      </c>
      <c r="J70" s="267" t="s">
        <v>290</v>
      </c>
      <c r="K70" s="268">
        <v>2757614.14</v>
      </c>
      <c r="L70" s="260">
        <f t="shared" si="14"/>
        <v>1378807.07</v>
      </c>
      <c r="M70" s="261">
        <f t="shared" si="13"/>
        <v>1378807.07</v>
      </c>
      <c r="N70" s="262">
        <v>0.5</v>
      </c>
      <c r="O70" s="263"/>
      <c r="P70" s="263"/>
      <c r="Q70" s="264"/>
      <c r="R70" s="264"/>
      <c r="S70" s="264"/>
      <c r="T70" s="264"/>
      <c r="U70" s="261"/>
      <c r="V70" s="261">
        <v>1378807.07</v>
      </c>
      <c r="W70" s="261">
        <v>0</v>
      </c>
      <c r="X70" s="261"/>
      <c r="Y70" s="264"/>
      <c r="Z70" s="264"/>
      <c r="AA70" s="237" t="b">
        <f t="shared" si="15"/>
        <v>1</v>
      </c>
      <c r="AB70" s="247">
        <f t="shared" si="16"/>
        <v>0.5</v>
      </c>
      <c r="AC70" s="248" t="b">
        <f t="shared" si="17"/>
        <v>1</v>
      </c>
      <c r="AD70" s="248" t="b">
        <f t="shared" si="18"/>
        <v>1</v>
      </c>
    </row>
    <row r="71" spans="1:30" ht="89.25" x14ac:dyDescent="0.2">
      <c r="A71" s="256">
        <v>69</v>
      </c>
      <c r="B71" s="170" t="s">
        <v>580</v>
      </c>
      <c r="C71" s="257" t="s">
        <v>229</v>
      </c>
      <c r="D71" s="258" t="s">
        <v>250</v>
      </c>
      <c r="E71" s="258" t="s">
        <v>221</v>
      </c>
      <c r="F71" s="170" t="s">
        <v>49</v>
      </c>
      <c r="G71" s="170" t="s">
        <v>581</v>
      </c>
      <c r="H71" s="170" t="s">
        <v>280</v>
      </c>
      <c r="I71" s="266">
        <v>0.44</v>
      </c>
      <c r="J71" s="267" t="s">
        <v>582</v>
      </c>
      <c r="K71" s="259">
        <v>3566081.14</v>
      </c>
      <c r="L71" s="260">
        <f t="shared" si="14"/>
        <v>2139648.6800000002</v>
      </c>
      <c r="M71" s="261">
        <f t="shared" si="13"/>
        <v>1426432.46</v>
      </c>
      <c r="N71" s="262">
        <v>0.6</v>
      </c>
      <c r="O71" s="263"/>
      <c r="P71" s="263"/>
      <c r="Q71" s="264"/>
      <c r="R71" s="264"/>
      <c r="S71" s="264"/>
      <c r="T71" s="264"/>
      <c r="U71" s="261"/>
      <c r="V71" s="261">
        <v>2139648.6800000002</v>
      </c>
      <c r="W71" s="261">
        <v>0</v>
      </c>
      <c r="X71" s="261"/>
      <c r="Y71" s="264"/>
      <c r="Z71" s="264"/>
      <c r="AA71" s="237" t="b">
        <f t="shared" si="15"/>
        <v>1</v>
      </c>
      <c r="AB71" s="247">
        <f t="shared" si="16"/>
        <v>0.6</v>
      </c>
      <c r="AC71" s="248" t="b">
        <f t="shared" si="17"/>
        <v>1</v>
      </c>
      <c r="AD71" s="248" t="b">
        <f t="shared" si="18"/>
        <v>1</v>
      </c>
    </row>
    <row r="72" spans="1:30" ht="25.5" x14ac:dyDescent="0.2">
      <c r="A72" s="256">
        <v>70</v>
      </c>
      <c r="B72" s="170" t="s">
        <v>583</v>
      </c>
      <c r="C72" s="257" t="s">
        <v>229</v>
      </c>
      <c r="D72" s="258" t="s">
        <v>584</v>
      </c>
      <c r="E72" s="265" t="s">
        <v>145</v>
      </c>
      <c r="F72" s="170" t="s">
        <v>65</v>
      </c>
      <c r="G72" s="170" t="s">
        <v>585</v>
      </c>
      <c r="H72" s="170" t="s">
        <v>282</v>
      </c>
      <c r="I72" s="266">
        <v>0.16400000000000001</v>
      </c>
      <c r="J72" s="267" t="s">
        <v>290</v>
      </c>
      <c r="K72" s="268">
        <v>995977.77</v>
      </c>
      <c r="L72" s="260">
        <f t="shared" si="14"/>
        <v>497988.88</v>
      </c>
      <c r="M72" s="261">
        <f t="shared" si="13"/>
        <v>497988.89</v>
      </c>
      <c r="N72" s="262">
        <v>0.5</v>
      </c>
      <c r="O72" s="263"/>
      <c r="P72" s="263"/>
      <c r="Q72" s="264"/>
      <c r="R72" s="264"/>
      <c r="S72" s="264"/>
      <c r="T72" s="264"/>
      <c r="U72" s="261"/>
      <c r="V72" s="261">
        <v>497988.88</v>
      </c>
      <c r="W72" s="261">
        <v>0</v>
      </c>
      <c r="X72" s="261"/>
      <c r="Y72" s="264"/>
      <c r="Z72" s="264"/>
      <c r="AA72" s="237" t="b">
        <f t="shared" si="15"/>
        <v>1</v>
      </c>
      <c r="AB72" s="247">
        <f t="shared" si="16"/>
        <v>0.5</v>
      </c>
      <c r="AC72" s="248" t="b">
        <f t="shared" si="17"/>
        <v>1</v>
      </c>
      <c r="AD72" s="248" t="b">
        <f t="shared" si="18"/>
        <v>1</v>
      </c>
    </row>
    <row r="73" spans="1:30" s="255" customFormat="1" ht="63.75" x14ac:dyDescent="0.2">
      <c r="A73" s="239">
        <v>71</v>
      </c>
      <c r="B73" s="147" t="s">
        <v>586</v>
      </c>
      <c r="C73" s="155" t="s">
        <v>225</v>
      </c>
      <c r="D73" s="240" t="s">
        <v>587</v>
      </c>
      <c r="E73" s="241" t="s">
        <v>92</v>
      </c>
      <c r="F73" s="147" t="s">
        <v>49</v>
      </c>
      <c r="G73" s="147" t="s">
        <v>588</v>
      </c>
      <c r="H73" s="147" t="s">
        <v>280</v>
      </c>
      <c r="I73" s="242">
        <v>1.6850000000000001</v>
      </c>
      <c r="J73" s="243" t="s">
        <v>589</v>
      </c>
      <c r="K73" s="250">
        <v>3716805.28</v>
      </c>
      <c r="L73" s="152">
        <f t="shared" si="14"/>
        <v>2230083.16</v>
      </c>
      <c r="M73" s="251">
        <f t="shared" si="13"/>
        <v>1486722.1199999996</v>
      </c>
      <c r="N73" s="154">
        <v>0.6</v>
      </c>
      <c r="O73" s="245"/>
      <c r="P73" s="245"/>
      <c r="Q73" s="246"/>
      <c r="R73" s="246"/>
      <c r="S73" s="246"/>
      <c r="T73" s="246"/>
      <c r="U73" s="251"/>
      <c r="V73" s="251">
        <v>660000</v>
      </c>
      <c r="W73" s="251">
        <v>1570083.16</v>
      </c>
      <c r="X73" s="251"/>
      <c r="Y73" s="246"/>
      <c r="Z73" s="246"/>
      <c r="AA73" s="252" t="b">
        <f t="shared" si="15"/>
        <v>1</v>
      </c>
      <c r="AB73" s="253">
        <f t="shared" si="16"/>
        <v>0.6</v>
      </c>
      <c r="AC73" s="254" t="b">
        <f t="shared" si="17"/>
        <v>1</v>
      </c>
      <c r="AD73" s="254" t="b">
        <f t="shared" si="18"/>
        <v>1</v>
      </c>
    </row>
    <row r="74" spans="1:30" ht="38.25" x14ac:dyDescent="0.2">
      <c r="A74" s="256">
        <v>72</v>
      </c>
      <c r="B74" s="170" t="s">
        <v>590</v>
      </c>
      <c r="C74" s="257" t="s">
        <v>229</v>
      </c>
      <c r="D74" s="258" t="s">
        <v>591</v>
      </c>
      <c r="E74" s="265" t="s">
        <v>128</v>
      </c>
      <c r="F74" s="170" t="s">
        <v>59</v>
      </c>
      <c r="G74" s="170" t="s">
        <v>592</v>
      </c>
      <c r="H74" s="170" t="s">
        <v>280</v>
      </c>
      <c r="I74" s="266">
        <v>1.35</v>
      </c>
      <c r="J74" s="267" t="s">
        <v>292</v>
      </c>
      <c r="K74" s="268">
        <v>2022978.98</v>
      </c>
      <c r="L74" s="260">
        <f t="shared" si="14"/>
        <v>1011489.49</v>
      </c>
      <c r="M74" s="261">
        <f t="shared" si="13"/>
        <v>1011489.49</v>
      </c>
      <c r="N74" s="262">
        <v>0.5</v>
      </c>
      <c r="O74" s="263"/>
      <c r="P74" s="263"/>
      <c r="Q74" s="264"/>
      <c r="R74" s="264"/>
      <c r="S74" s="264"/>
      <c r="T74" s="264"/>
      <c r="U74" s="261"/>
      <c r="V74" s="261">
        <v>1011489.49</v>
      </c>
      <c r="W74" s="261">
        <v>0</v>
      </c>
      <c r="X74" s="261"/>
      <c r="Y74" s="264"/>
      <c r="Z74" s="264"/>
      <c r="AA74" s="237" t="b">
        <f t="shared" si="15"/>
        <v>1</v>
      </c>
      <c r="AB74" s="247">
        <f t="shared" si="16"/>
        <v>0.5</v>
      </c>
      <c r="AC74" s="248" t="b">
        <f t="shared" si="17"/>
        <v>1</v>
      </c>
      <c r="AD74" s="248" t="b">
        <f t="shared" si="18"/>
        <v>1</v>
      </c>
    </row>
    <row r="75" spans="1:30" ht="51" x14ac:dyDescent="0.2">
      <c r="A75" s="256">
        <v>73</v>
      </c>
      <c r="B75" s="170" t="s">
        <v>593</v>
      </c>
      <c r="C75" s="257" t="s">
        <v>229</v>
      </c>
      <c r="D75" s="258" t="s">
        <v>594</v>
      </c>
      <c r="E75" s="265" t="s">
        <v>184</v>
      </c>
      <c r="F75" s="170" t="s">
        <v>77</v>
      </c>
      <c r="G75" s="170" t="s">
        <v>595</v>
      </c>
      <c r="H75" s="170" t="s">
        <v>596</v>
      </c>
      <c r="I75" s="266">
        <v>1.25</v>
      </c>
      <c r="J75" s="267" t="s">
        <v>292</v>
      </c>
      <c r="K75" s="259">
        <v>728677.21</v>
      </c>
      <c r="L75" s="260">
        <f t="shared" si="14"/>
        <v>437206.32</v>
      </c>
      <c r="M75" s="261">
        <f t="shared" si="13"/>
        <v>291470.88999999996</v>
      </c>
      <c r="N75" s="262">
        <v>0.6</v>
      </c>
      <c r="O75" s="263"/>
      <c r="P75" s="263"/>
      <c r="Q75" s="264"/>
      <c r="R75" s="264"/>
      <c r="S75" s="264"/>
      <c r="T75" s="264"/>
      <c r="U75" s="261"/>
      <c r="V75" s="261">
        <v>437206.32</v>
      </c>
      <c r="W75" s="261">
        <v>0</v>
      </c>
      <c r="X75" s="261"/>
      <c r="Y75" s="264"/>
      <c r="Z75" s="264"/>
      <c r="AA75" s="237" t="b">
        <f t="shared" si="15"/>
        <v>1</v>
      </c>
      <c r="AB75" s="247">
        <f t="shared" si="16"/>
        <v>0.6</v>
      </c>
      <c r="AC75" s="248" t="b">
        <f t="shared" si="17"/>
        <v>1</v>
      </c>
      <c r="AD75" s="248" t="b">
        <f t="shared" si="18"/>
        <v>1</v>
      </c>
    </row>
    <row r="76" spans="1:30" ht="38.25" x14ac:dyDescent="0.2">
      <c r="A76" s="256">
        <v>74</v>
      </c>
      <c r="B76" s="170" t="s">
        <v>597</v>
      </c>
      <c r="C76" s="257" t="s">
        <v>229</v>
      </c>
      <c r="D76" s="258" t="s">
        <v>598</v>
      </c>
      <c r="E76" s="265" t="s">
        <v>203</v>
      </c>
      <c r="F76" s="170" t="s">
        <v>83</v>
      </c>
      <c r="G76" s="170" t="s">
        <v>599</v>
      </c>
      <c r="H76" s="170" t="s">
        <v>280</v>
      </c>
      <c r="I76" s="266">
        <v>0.999</v>
      </c>
      <c r="J76" s="267" t="s">
        <v>346</v>
      </c>
      <c r="K76" s="268">
        <v>2078919.37</v>
      </c>
      <c r="L76" s="260">
        <f t="shared" si="14"/>
        <v>1247351.6200000001</v>
      </c>
      <c r="M76" s="261">
        <f t="shared" si="13"/>
        <v>831567.75</v>
      </c>
      <c r="N76" s="262">
        <v>0.6</v>
      </c>
      <c r="O76" s="263"/>
      <c r="P76" s="263"/>
      <c r="Q76" s="264"/>
      <c r="R76" s="264"/>
      <c r="S76" s="264"/>
      <c r="T76" s="264"/>
      <c r="U76" s="261"/>
      <c r="V76" s="261">
        <v>1247351.6200000001</v>
      </c>
      <c r="W76" s="261">
        <v>0</v>
      </c>
      <c r="X76" s="261"/>
      <c r="Y76" s="264"/>
      <c r="Z76" s="264"/>
      <c r="AA76" s="237" t="b">
        <f t="shared" si="15"/>
        <v>1</v>
      </c>
      <c r="AB76" s="247">
        <f t="shared" si="16"/>
        <v>0.6</v>
      </c>
      <c r="AC76" s="248" t="b">
        <f t="shared" si="17"/>
        <v>1</v>
      </c>
      <c r="AD76" s="248" t="b">
        <f t="shared" si="18"/>
        <v>1</v>
      </c>
    </row>
    <row r="77" spans="1:30" ht="38.25" x14ac:dyDescent="0.2">
      <c r="A77" s="256">
        <v>75</v>
      </c>
      <c r="B77" s="170" t="s">
        <v>600</v>
      </c>
      <c r="C77" s="257" t="s">
        <v>229</v>
      </c>
      <c r="D77" s="258" t="s">
        <v>601</v>
      </c>
      <c r="E77" s="265" t="s">
        <v>151</v>
      </c>
      <c r="F77" s="170" t="s">
        <v>67</v>
      </c>
      <c r="G77" s="170" t="s">
        <v>602</v>
      </c>
      <c r="H77" s="170" t="s">
        <v>280</v>
      </c>
      <c r="I77" s="266">
        <v>0.995</v>
      </c>
      <c r="J77" s="267" t="s">
        <v>291</v>
      </c>
      <c r="K77" s="268">
        <v>1762437.85</v>
      </c>
      <c r="L77" s="260">
        <f t="shared" si="14"/>
        <v>1233706.49</v>
      </c>
      <c r="M77" s="261">
        <f t="shared" si="13"/>
        <v>528731.3600000001</v>
      </c>
      <c r="N77" s="262">
        <v>0.7</v>
      </c>
      <c r="O77" s="263"/>
      <c r="P77" s="263"/>
      <c r="Q77" s="264"/>
      <c r="R77" s="264"/>
      <c r="S77" s="264"/>
      <c r="T77" s="264"/>
      <c r="U77" s="261"/>
      <c r="V77" s="261">
        <v>1233706.49</v>
      </c>
      <c r="W77" s="261">
        <v>0</v>
      </c>
      <c r="X77" s="261"/>
      <c r="Y77" s="264"/>
      <c r="Z77" s="264"/>
      <c r="AA77" s="237" t="b">
        <f t="shared" si="15"/>
        <v>1</v>
      </c>
      <c r="AB77" s="247">
        <f t="shared" si="16"/>
        <v>0.7</v>
      </c>
      <c r="AC77" s="248" t="b">
        <f t="shared" si="17"/>
        <v>1</v>
      </c>
      <c r="AD77" s="248" t="b">
        <f t="shared" si="18"/>
        <v>1</v>
      </c>
    </row>
    <row r="78" spans="1:30" ht="76.5" x14ac:dyDescent="0.2">
      <c r="A78" s="256">
        <v>76</v>
      </c>
      <c r="B78" s="170" t="s">
        <v>603</v>
      </c>
      <c r="C78" s="257" t="s">
        <v>229</v>
      </c>
      <c r="D78" s="258" t="s">
        <v>604</v>
      </c>
      <c r="E78" s="265" t="s">
        <v>183</v>
      </c>
      <c r="F78" s="170" t="s">
        <v>77</v>
      </c>
      <c r="G78" s="170" t="s">
        <v>605</v>
      </c>
      <c r="H78" s="170" t="s">
        <v>282</v>
      </c>
      <c r="I78" s="266">
        <v>0.97399999999999998</v>
      </c>
      <c r="J78" s="267" t="s">
        <v>606</v>
      </c>
      <c r="K78" s="259">
        <v>718916.3</v>
      </c>
      <c r="L78" s="260">
        <f t="shared" si="14"/>
        <v>431349.78</v>
      </c>
      <c r="M78" s="261">
        <f t="shared" si="13"/>
        <v>287566.52</v>
      </c>
      <c r="N78" s="262">
        <v>0.6</v>
      </c>
      <c r="O78" s="263"/>
      <c r="P78" s="263"/>
      <c r="Q78" s="264"/>
      <c r="R78" s="264"/>
      <c r="S78" s="264"/>
      <c r="T78" s="264"/>
      <c r="U78" s="261"/>
      <c r="V78" s="261">
        <v>431349.78</v>
      </c>
      <c r="W78" s="261">
        <v>0</v>
      </c>
      <c r="X78" s="261"/>
      <c r="Y78" s="264"/>
      <c r="Z78" s="264"/>
      <c r="AA78" s="237" t="b">
        <f t="shared" si="15"/>
        <v>1</v>
      </c>
      <c r="AB78" s="247">
        <f t="shared" si="16"/>
        <v>0.6</v>
      </c>
      <c r="AC78" s="248" t="b">
        <f t="shared" si="17"/>
        <v>1</v>
      </c>
      <c r="AD78" s="248" t="b">
        <f t="shared" si="18"/>
        <v>1</v>
      </c>
    </row>
    <row r="79" spans="1:30" ht="38.25" x14ac:dyDescent="0.2">
      <c r="A79" s="256">
        <v>77</v>
      </c>
      <c r="B79" s="170" t="s">
        <v>607</v>
      </c>
      <c r="C79" s="257" t="s">
        <v>229</v>
      </c>
      <c r="D79" s="258" t="s">
        <v>608</v>
      </c>
      <c r="E79" s="265" t="s">
        <v>127</v>
      </c>
      <c r="F79" s="170" t="s">
        <v>59</v>
      </c>
      <c r="G79" s="170" t="s">
        <v>609</v>
      </c>
      <c r="H79" s="170" t="s">
        <v>280</v>
      </c>
      <c r="I79" s="266">
        <v>0.92100000000000004</v>
      </c>
      <c r="J79" s="267" t="s">
        <v>610</v>
      </c>
      <c r="K79" s="268">
        <v>1941317.74</v>
      </c>
      <c r="L79" s="260">
        <f t="shared" si="14"/>
        <v>1164790.6399999999</v>
      </c>
      <c r="M79" s="261">
        <f t="shared" si="13"/>
        <v>776527.10000000009</v>
      </c>
      <c r="N79" s="262">
        <v>0.6</v>
      </c>
      <c r="O79" s="263"/>
      <c r="P79" s="263"/>
      <c r="Q79" s="264"/>
      <c r="R79" s="264"/>
      <c r="S79" s="264"/>
      <c r="T79" s="264"/>
      <c r="U79" s="261"/>
      <c r="V79" s="261">
        <v>1164790.6399999999</v>
      </c>
      <c r="W79" s="261">
        <v>0</v>
      </c>
      <c r="X79" s="261"/>
      <c r="Y79" s="264"/>
      <c r="Z79" s="264"/>
      <c r="AA79" s="237" t="b">
        <f t="shared" si="15"/>
        <v>1</v>
      </c>
      <c r="AB79" s="247">
        <f t="shared" si="16"/>
        <v>0.6</v>
      </c>
      <c r="AC79" s="248" t="b">
        <f t="shared" si="17"/>
        <v>1</v>
      </c>
      <c r="AD79" s="248" t="b">
        <f t="shared" si="18"/>
        <v>1</v>
      </c>
    </row>
    <row r="80" spans="1:30" ht="63.75" x14ac:dyDescent="0.2">
      <c r="A80" s="256">
        <v>78</v>
      </c>
      <c r="B80" s="170" t="s">
        <v>611</v>
      </c>
      <c r="C80" s="257" t="s">
        <v>229</v>
      </c>
      <c r="D80" s="258" t="s">
        <v>612</v>
      </c>
      <c r="E80" s="265" t="s">
        <v>104</v>
      </c>
      <c r="F80" s="170" t="s">
        <v>51</v>
      </c>
      <c r="G80" s="170" t="s">
        <v>613</v>
      </c>
      <c r="H80" s="170" t="s">
        <v>280</v>
      </c>
      <c r="I80" s="266">
        <v>0.83</v>
      </c>
      <c r="J80" s="267" t="s">
        <v>293</v>
      </c>
      <c r="K80" s="259">
        <v>3723119.86</v>
      </c>
      <c r="L80" s="260">
        <f t="shared" si="14"/>
        <v>1861559.93</v>
      </c>
      <c r="M80" s="269">
        <f t="shared" si="13"/>
        <v>1861559.93</v>
      </c>
      <c r="N80" s="262">
        <v>0.5</v>
      </c>
      <c r="O80" s="263"/>
      <c r="P80" s="263"/>
      <c r="Q80" s="264"/>
      <c r="R80" s="264"/>
      <c r="S80" s="264"/>
      <c r="T80" s="264"/>
      <c r="U80" s="261"/>
      <c r="V80" s="261">
        <v>1861559.93</v>
      </c>
      <c r="W80" s="261">
        <v>0</v>
      </c>
      <c r="X80" s="261"/>
      <c r="Y80" s="264"/>
      <c r="Z80" s="264"/>
      <c r="AA80" s="237" t="b">
        <f t="shared" si="15"/>
        <v>1</v>
      </c>
      <c r="AB80" s="247">
        <f t="shared" si="16"/>
        <v>0.5</v>
      </c>
      <c r="AC80" s="248" t="b">
        <f t="shared" si="17"/>
        <v>1</v>
      </c>
      <c r="AD80" s="248" t="b">
        <f t="shared" si="18"/>
        <v>1</v>
      </c>
    </row>
    <row r="81" spans="1:30" ht="51" x14ac:dyDescent="0.2">
      <c r="A81" s="256">
        <v>79</v>
      </c>
      <c r="B81" s="170" t="s">
        <v>614</v>
      </c>
      <c r="C81" s="257" t="s">
        <v>229</v>
      </c>
      <c r="D81" s="258" t="s">
        <v>615</v>
      </c>
      <c r="E81" s="258" t="s">
        <v>186</v>
      </c>
      <c r="F81" s="170" t="s">
        <v>79</v>
      </c>
      <c r="G81" s="170" t="s">
        <v>616</v>
      </c>
      <c r="H81" s="170" t="s">
        <v>282</v>
      </c>
      <c r="I81" s="266">
        <v>0.68600000000000005</v>
      </c>
      <c r="J81" s="267" t="s">
        <v>617</v>
      </c>
      <c r="K81" s="259">
        <v>750246.21</v>
      </c>
      <c r="L81" s="260">
        <f t="shared" si="14"/>
        <v>450147.72</v>
      </c>
      <c r="M81" s="261">
        <f t="shared" si="13"/>
        <v>300098.49</v>
      </c>
      <c r="N81" s="262">
        <v>0.6</v>
      </c>
      <c r="O81" s="263"/>
      <c r="P81" s="263"/>
      <c r="Q81" s="264"/>
      <c r="R81" s="264"/>
      <c r="S81" s="264"/>
      <c r="T81" s="264"/>
      <c r="U81" s="261"/>
      <c r="V81" s="261">
        <v>450147.72</v>
      </c>
      <c r="W81" s="261">
        <v>0</v>
      </c>
      <c r="X81" s="261"/>
      <c r="Y81" s="264"/>
      <c r="Z81" s="264"/>
      <c r="AA81" s="237" t="b">
        <f t="shared" si="15"/>
        <v>1</v>
      </c>
      <c r="AB81" s="247">
        <f t="shared" si="16"/>
        <v>0.6</v>
      </c>
      <c r="AC81" s="248" t="b">
        <f t="shared" si="17"/>
        <v>1</v>
      </c>
      <c r="AD81" s="248" t="b">
        <f t="shared" si="18"/>
        <v>1</v>
      </c>
    </row>
    <row r="82" spans="1:30" ht="51" x14ac:dyDescent="0.2">
      <c r="A82" s="256">
        <v>80</v>
      </c>
      <c r="B82" s="170" t="s">
        <v>618</v>
      </c>
      <c r="C82" s="257" t="s">
        <v>229</v>
      </c>
      <c r="D82" s="258" t="s">
        <v>451</v>
      </c>
      <c r="E82" s="265" t="s">
        <v>150</v>
      </c>
      <c r="F82" s="170" t="s">
        <v>65</v>
      </c>
      <c r="G82" s="170" t="s">
        <v>619</v>
      </c>
      <c r="H82" s="170" t="s">
        <v>282</v>
      </c>
      <c r="I82" s="266">
        <v>0.68200000000000005</v>
      </c>
      <c r="J82" s="267" t="s">
        <v>411</v>
      </c>
      <c r="K82" s="259">
        <v>770916.99</v>
      </c>
      <c r="L82" s="260">
        <f t="shared" si="14"/>
        <v>385458.49</v>
      </c>
      <c r="M82" s="261">
        <f t="shared" si="13"/>
        <v>385458.5</v>
      </c>
      <c r="N82" s="262">
        <v>0.5</v>
      </c>
      <c r="O82" s="263"/>
      <c r="P82" s="263"/>
      <c r="Q82" s="264"/>
      <c r="R82" s="264"/>
      <c r="S82" s="264"/>
      <c r="T82" s="264"/>
      <c r="U82" s="261"/>
      <c r="V82" s="261">
        <v>385458.49</v>
      </c>
      <c r="W82" s="261">
        <v>0</v>
      </c>
      <c r="X82" s="261"/>
      <c r="Y82" s="264"/>
      <c r="Z82" s="264"/>
      <c r="AA82" s="237" t="b">
        <f t="shared" si="15"/>
        <v>1</v>
      </c>
      <c r="AB82" s="247">
        <f t="shared" si="16"/>
        <v>0.5</v>
      </c>
      <c r="AC82" s="248" t="b">
        <f t="shared" si="17"/>
        <v>1</v>
      </c>
      <c r="AD82" s="248" t="b">
        <f t="shared" si="18"/>
        <v>1</v>
      </c>
    </row>
    <row r="83" spans="1:30" ht="25.5" x14ac:dyDescent="0.2">
      <c r="A83" s="256">
        <v>81</v>
      </c>
      <c r="B83" s="170" t="s">
        <v>620</v>
      </c>
      <c r="C83" s="257" t="s">
        <v>229</v>
      </c>
      <c r="D83" s="258" t="s">
        <v>621</v>
      </c>
      <c r="E83" s="265" t="s">
        <v>124</v>
      </c>
      <c r="F83" s="170" t="s">
        <v>59</v>
      </c>
      <c r="G83" s="170" t="s">
        <v>622</v>
      </c>
      <c r="H83" s="170" t="s">
        <v>280</v>
      </c>
      <c r="I83" s="266">
        <v>0.63500000000000001</v>
      </c>
      <c r="J83" s="267" t="s">
        <v>415</v>
      </c>
      <c r="K83" s="259">
        <v>1075280.1499999999</v>
      </c>
      <c r="L83" s="260">
        <f t="shared" si="14"/>
        <v>645168.09</v>
      </c>
      <c r="M83" s="261">
        <f t="shared" si="13"/>
        <v>430112.05999999994</v>
      </c>
      <c r="N83" s="262">
        <v>0.6</v>
      </c>
      <c r="O83" s="263"/>
      <c r="P83" s="263"/>
      <c r="Q83" s="264"/>
      <c r="R83" s="264"/>
      <c r="S83" s="264"/>
      <c r="T83" s="264"/>
      <c r="U83" s="261"/>
      <c r="V83" s="261">
        <v>645168.09</v>
      </c>
      <c r="W83" s="261">
        <v>0</v>
      </c>
      <c r="X83" s="261"/>
      <c r="Y83" s="264"/>
      <c r="Z83" s="264"/>
      <c r="AA83" s="237" t="b">
        <f t="shared" si="15"/>
        <v>1</v>
      </c>
      <c r="AB83" s="247">
        <f t="shared" si="16"/>
        <v>0.6</v>
      </c>
      <c r="AC83" s="248" t="b">
        <f t="shared" si="17"/>
        <v>1</v>
      </c>
      <c r="AD83" s="248" t="b">
        <f t="shared" si="18"/>
        <v>1</v>
      </c>
    </row>
    <row r="84" spans="1:30" ht="76.5" x14ac:dyDescent="0.2">
      <c r="A84" s="256">
        <v>82</v>
      </c>
      <c r="B84" s="170" t="s">
        <v>623</v>
      </c>
      <c r="C84" s="257" t="s">
        <v>229</v>
      </c>
      <c r="D84" s="258" t="s">
        <v>624</v>
      </c>
      <c r="E84" s="265" t="s">
        <v>191</v>
      </c>
      <c r="F84" s="170" t="s">
        <v>81</v>
      </c>
      <c r="G84" s="170" t="s">
        <v>625</v>
      </c>
      <c r="H84" s="170" t="s">
        <v>280</v>
      </c>
      <c r="I84" s="266">
        <v>0.61799999999999999</v>
      </c>
      <c r="J84" s="267" t="s">
        <v>296</v>
      </c>
      <c r="K84" s="268">
        <v>2952558.17</v>
      </c>
      <c r="L84" s="260">
        <f t="shared" si="14"/>
        <v>1476279.08</v>
      </c>
      <c r="M84" s="261">
        <f t="shared" si="13"/>
        <v>1476279.0899999999</v>
      </c>
      <c r="N84" s="262">
        <v>0.5</v>
      </c>
      <c r="O84" s="263"/>
      <c r="P84" s="263"/>
      <c r="Q84" s="264"/>
      <c r="R84" s="264"/>
      <c r="S84" s="264"/>
      <c r="T84" s="264"/>
      <c r="U84" s="261"/>
      <c r="V84" s="261">
        <v>1476279.08</v>
      </c>
      <c r="W84" s="261">
        <v>0</v>
      </c>
      <c r="X84" s="261"/>
      <c r="Y84" s="264"/>
      <c r="Z84" s="264"/>
      <c r="AA84" s="237" t="b">
        <f t="shared" si="15"/>
        <v>1</v>
      </c>
      <c r="AB84" s="247">
        <f t="shared" si="16"/>
        <v>0.5</v>
      </c>
      <c r="AC84" s="248" t="b">
        <f t="shared" si="17"/>
        <v>1</v>
      </c>
      <c r="AD84" s="248" t="b">
        <f t="shared" si="18"/>
        <v>1</v>
      </c>
    </row>
    <row r="85" spans="1:30" ht="51" x14ac:dyDescent="0.2">
      <c r="A85" s="256">
        <v>83</v>
      </c>
      <c r="B85" s="170" t="s">
        <v>626</v>
      </c>
      <c r="C85" s="257" t="s">
        <v>229</v>
      </c>
      <c r="D85" s="258" t="s">
        <v>627</v>
      </c>
      <c r="E85" s="265" t="s">
        <v>175</v>
      </c>
      <c r="F85" s="170" t="s">
        <v>75</v>
      </c>
      <c r="G85" s="170" t="s">
        <v>628</v>
      </c>
      <c r="H85" s="170" t="s">
        <v>282</v>
      </c>
      <c r="I85" s="266">
        <v>0.59699999999999998</v>
      </c>
      <c r="J85" s="267" t="s">
        <v>346</v>
      </c>
      <c r="K85" s="259">
        <v>584044.89</v>
      </c>
      <c r="L85" s="260">
        <f t="shared" si="14"/>
        <v>350426.93</v>
      </c>
      <c r="M85" s="261">
        <f t="shared" si="13"/>
        <v>233617.96000000002</v>
      </c>
      <c r="N85" s="262">
        <v>0.6</v>
      </c>
      <c r="O85" s="263"/>
      <c r="P85" s="263"/>
      <c r="Q85" s="264"/>
      <c r="R85" s="264"/>
      <c r="S85" s="264"/>
      <c r="T85" s="264"/>
      <c r="U85" s="261"/>
      <c r="V85" s="261">
        <v>350426.93</v>
      </c>
      <c r="W85" s="261">
        <v>0</v>
      </c>
      <c r="X85" s="261"/>
      <c r="Y85" s="264"/>
      <c r="Z85" s="264"/>
      <c r="AA85" s="237" t="b">
        <f t="shared" si="15"/>
        <v>1</v>
      </c>
      <c r="AB85" s="247">
        <f t="shared" si="16"/>
        <v>0.6</v>
      </c>
      <c r="AC85" s="248" t="b">
        <f t="shared" si="17"/>
        <v>1</v>
      </c>
      <c r="AD85" s="248" t="b">
        <f t="shared" si="18"/>
        <v>1</v>
      </c>
    </row>
    <row r="86" spans="1:30" ht="102" x14ac:dyDescent="0.2">
      <c r="A86" s="256">
        <v>84</v>
      </c>
      <c r="B86" s="170" t="s">
        <v>629</v>
      </c>
      <c r="C86" s="257" t="s">
        <v>229</v>
      </c>
      <c r="D86" s="258" t="s">
        <v>563</v>
      </c>
      <c r="E86" s="265" t="s">
        <v>177</v>
      </c>
      <c r="F86" s="170" t="s">
        <v>75</v>
      </c>
      <c r="G86" s="170" t="s">
        <v>630</v>
      </c>
      <c r="H86" s="170" t="s">
        <v>280</v>
      </c>
      <c r="I86" s="266">
        <v>0.58299999999999996</v>
      </c>
      <c r="J86" s="267" t="s">
        <v>449</v>
      </c>
      <c r="K86" s="259">
        <v>1084016.83</v>
      </c>
      <c r="L86" s="260">
        <f t="shared" si="14"/>
        <v>650410.09</v>
      </c>
      <c r="M86" s="261">
        <f t="shared" si="13"/>
        <v>433606.74000000011</v>
      </c>
      <c r="N86" s="262">
        <v>0.6</v>
      </c>
      <c r="O86" s="263"/>
      <c r="P86" s="263"/>
      <c r="Q86" s="264"/>
      <c r="R86" s="264"/>
      <c r="S86" s="264"/>
      <c r="T86" s="264"/>
      <c r="U86" s="261"/>
      <c r="V86" s="261">
        <v>650410.09</v>
      </c>
      <c r="W86" s="261">
        <v>0</v>
      </c>
      <c r="X86" s="261"/>
      <c r="Y86" s="264"/>
      <c r="Z86" s="264"/>
      <c r="AA86" s="237" t="b">
        <f t="shared" si="15"/>
        <v>1</v>
      </c>
      <c r="AB86" s="247">
        <f t="shared" si="16"/>
        <v>0.6</v>
      </c>
      <c r="AC86" s="248" t="b">
        <f t="shared" si="17"/>
        <v>1</v>
      </c>
      <c r="AD86" s="248" t="b">
        <f t="shared" si="18"/>
        <v>1</v>
      </c>
    </row>
    <row r="87" spans="1:30" ht="38.25" x14ac:dyDescent="0.2">
      <c r="A87" s="256">
        <v>85</v>
      </c>
      <c r="B87" s="170" t="s">
        <v>631</v>
      </c>
      <c r="C87" s="257" t="s">
        <v>229</v>
      </c>
      <c r="D87" s="258" t="s">
        <v>604</v>
      </c>
      <c r="E87" s="265" t="s">
        <v>183</v>
      </c>
      <c r="F87" s="170" t="s">
        <v>77</v>
      </c>
      <c r="G87" s="170" t="s">
        <v>632</v>
      </c>
      <c r="H87" s="170" t="s">
        <v>282</v>
      </c>
      <c r="I87" s="266">
        <v>0.57499999999999996</v>
      </c>
      <c r="J87" s="267" t="s">
        <v>606</v>
      </c>
      <c r="K87" s="259">
        <v>389701.96</v>
      </c>
      <c r="L87" s="260">
        <f t="shared" si="14"/>
        <v>233821.17</v>
      </c>
      <c r="M87" s="261">
        <f t="shared" si="13"/>
        <v>155880.79</v>
      </c>
      <c r="N87" s="262">
        <v>0.6</v>
      </c>
      <c r="O87" s="263"/>
      <c r="P87" s="263"/>
      <c r="Q87" s="264"/>
      <c r="R87" s="264"/>
      <c r="S87" s="264"/>
      <c r="T87" s="264"/>
      <c r="U87" s="261"/>
      <c r="V87" s="261">
        <v>233821.17</v>
      </c>
      <c r="W87" s="261">
        <v>0</v>
      </c>
      <c r="X87" s="261"/>
      <c r="Y87" s="264"/>
      <c r="Z87" s="264"/>
      <c r="AA87" s="237" t="b">
        <f t="shared" si="15"/>
        <v>1</v>
      </c>
      <c r="AB87" s="247">
        <f t="shared" si="16"/>
        <v>0.6</v>
      </c>
      <c r="AC87" s="248" t="b">
        <f t="shared" si="17"/>
        <v>1</v>
      </c>
      <c r="AD87" s="248" t="b">
        <f t="shared" si="18"/>
        <v>1</v>
      </c>
    </row>
    <row r="88" spans="1:30" ht="51" x14ac:dyDescent="0.2">
      <c r="A88" s="256">
        <v>86</v>
      </c>
      <c r="B88" s="170" t="s">
        <v>633</v>
      </c>
      <c r="C88" s="257" t="s">
        <v>229</v>
      </c>
      <c r="D88" s="258" t="s">
        <v>634</v>
      </c>
      <c r="E88" s="265" t="s">
        <v>161</v>
      </c>
      <c r="F88" s="170" t="s">
        <v>69</v>
      </c>
      <c r="G88" s="170" t="s">
        <v>635</v>
      </c>
      <c r="H88" s="170" t="s">
        <v>282</v>
      </c>
      <c r="I88" s="266">
        <v>0.55900000000000005</v>
      </c>
      <c r="J88" s="267" t="s">
        <v>617</v>
      </c>
      <c r="K88" s="268">
        <v>1484461.88</v>
      </c>
      <c r="L88" s="260">
        <f t="shared" si="14"/>
        <v>890677.12</v>
      </c>
      <c r="M88" s="261">
        <f t="shared" si="13"/>
        <v>593784.75999999989</v>
      </c>
      <c r="N88" s="262">
        <v>0.6</v>
      </c>
      <c r="O88" s="263"/>
      <c r="P88" s="263"/>
      <c r="Q88" s="264"/>
      <c r="R88" s="264"/>
      <c r="S88" s="264"/>
      <c r="T88" s="264"/>
      <c r="U88" s="261"/>
      <c r="V88" s="261">
        <v>890677.12</v>
      </c>
      <c r="W88" s="261">
        <v>0</v>
      </c>
      <c r="X88" s="261"/>
      <c r="Y88" s="264"/>
      <c r="Z88" s="264"/>
      <c r="AA88" s="237" t="b">
        <f t="shared" si="15"/>
        <v>1</v>
      </c>
      <c r="AB88" s="247">
        <f t="shared" si="16"/>
        <v>0.6</v>
      </c>
      <c r="AC88" s="248" t="b">
        <f t="shared" si="17"/>
        <v>1</v>
      </c>
      <c r="AD88" s="248" t="b">
        <f t="shared" si="18"/>
        <v>1</v>
      </c>
    </row>
    <row r="89" spans="1:30" ht="51" x14ac:dyDescent="0.2">
      <c r="A89" s="256">
        <v>87</v>
      </c>
      <c r="B89" s="170" t="s">
        <v>636</v>
      </c>
      <c r="C89" s="257" t="s">
        <v>229</v>
      </c>
      <c r="D89" s="258" t="s">
        <v>637</v>
      </c>
      <c r="E89" s="258" t="s">
        <v>179</v>
      </c>
      <c r="F89" s="170" t="s">
        <v>77</v>
      </c>
      <c r="G89" s="170" t="s">
        <v>638</v>
      </c>
      <c r="H89" s="170" t="s">
        <v>282</v>
      </c>
      <c r="I89" s="266">
        <v>0.55800000000000005</v>
      </c>
      <c r="J89" s="267" t="s">
        <v>582</v>
      </c>
      <c r="K89" s="259">
        <v>437680.22</v>
      </c>
      <c r="L89" s="260">
        <f t="shared" si="14"/>
        <v>262608.13</v>
      </c>
      <c r="M89" s="261">
        <f t="shared" si="13"/>
        <v>175072.08999999997</v>
      </c>
      <c r="N89" s="262">
        <v>0.6</v>
      </c>
      <c r="O89" s="263"/>
      <c r="P89" s="263"/>
      <c r="Q89" s="264"/>
      <c r="R89" s="264"/>
      <c r="S89" s="264"/>
      <c r="T89" s="264"/>
      <c r="U89" s="261"/>
      <c r="V89" s="261">
        <v>262608.13</v>
      </c>
      <c r="W89" s="261">
        <v>0</v>
      </c>
      <c r="X89" s="261"/>
      <c r="Y89" s="264"/>
      <c r="Z89" s="264"/>
      <c r="AA89" s="237" t="b">
        <f t="shared" si="15"/>
        <v>1</v>
      </c>
      <c r="AB89" s="247">
        <f t="shared" si="16"/>
        <v>0.6</v>
      </c>
      <c r="AC89" s="248" t="b">
        <f t="shared" si="17"/>
        <v>1</v>
      </c>
      <c r="AD89" s="248" t="b">
        <f t="shared" si="18"/>
        <v>1</v>
      </c>
    </row>
    <row r="90" spans="1:30" ht="51" x14ac:dyDescent="0.2">
      <c r="A90" s="256">
        <v>88</v>
      </c>
      <c r="B90" s="170" t="s">
        <v>639</v>
      </c>
      <c r="C90" s="257" t="s">
        <v>229</v>
      </c>
      <c r="D90" s="258" t="s">
        <v>640</v>
      </c>
      <c r="E90" s="258" t="s">
        <v>95</v>
      </c>
      <c r="F90" s="170" t="s">
        <v>49</v>
      </c>
      <c r="G90" s="170" t="s">
        <v>641</v>
      </c>
      <c r="H90" s="170" t="s">
        <v>282</v>
      </c>
      <c r="I90" s="266">
        <v>0.48</v>
      </c>
      <c r="J90" s="267" t="s">
        <v>293</v>
      </c>
      <c r="K90" s="259">
        <v>1610149.09</v>
      </c>
      <c r="L90" s="260">
        <f t="shared" si="14"/>
        <v>966089.45</v>
      </c>
      <c r="M90" s="261">
        <f t="shared" si="13"/>
        <v>644059.64000000013</v>
      </c>
      <c r="N90" s="262">
        <v>0.6</v>
      </c>
      <c r="O90" s="263"/>
      <c r="P90" s="263"/>
      <c r="Q90" s="264"/>
      <c r="R90" s="264"/>
      <c r="S90" s="264"/>
      <c r="T90" s="264"/>
      <c r="U90" s="261"/>
      <c r="V90" s="261">
        <v>966089.45</v>
      </c>
      <c r="W90" s="261">
        <v>0</v>
      </c>
      <c r="X90" s="261"/>
      <c r="Y90" s="264"/>
      <c r="Z90" s="264"/>
      <c r="AA90" s="237" t="b">
        <f t="shared" si="15"/>
        <v>1</v>
      </c>
      <c r="AB90" s="247">
        <f t="shared" si="16"/>
        <v>0.6</v>
      </c>
      <c r="AC90" s="248" t="b">
        <f t="shared" si="17"/>
        <v>1</v>
      </c>
      <c r="AD90" s="248" t="b">
        <f t="shared" si="18"/>
        <v>1</v>
      </c>
    </row>
    <row r="91" spans="1:30" ht="38.25" x14ac:dyDescent="0.2">
      <c r="A91" s="256">
        <v>89</v>
      </c>
      <c r="B91" s="170" t="s">
        <v>642</v>
      </c>
      <c r="C91" s="257" t="s">
        <v>229</v>
      </c>
      <c r="D91" s="258" t="s">
        <v>643</v>
      </c>
      <c r="E91" s="265" t="s">
        <v>149</v>
      </c>
      <c r="F91" s="170" t="s">
        <v>65</v>
      </c>
      <c r="G91" s="170" t="s">
        <v>644</v>
      </c>
      <c r="H91" s="170" t="s">
        <v>282</v>
      </c>
      <c r="I91" s="266">
        <v>0.47399999999999998</v>
      </c>
      <c r="J91" s="267" t="s">
        <v>645</v>
      </c>
      <c r="K91" s="268">
        <v>784496.44</v>
      </c>
      <c r="L91" s="260">
        <f t="shared" si="14"/>
        <v>392248.22</v>
      </c>
      <c r="M91" s="261">
        <f t="shared" si="13"/>
        <v>392248.22</v>
      </c>
      <c r="N91" s="262">
        <v>0.5</v>
      </c>
      <c r="O91" s="263"/>
      <c r="P91" s="263"/>
      <c r="Q91" s="264"/>
      <c r="R91" s="264"/>
      <c r="S91" s="264"/>
      <c r="T91" s="264"/>
      <c r="U91" s="261"/>
      <c r="V91" s="261">
        <v>392248.22</v>
      </c>
      <c r="W91" s="261">
        <v>0</v>
      </c>
      <c r="X91" s="261"/>
      <c r="Y91" s="264"/>
      <c r="Z91" s="264"/>
      <c r="AA91" s="237" t="b">
        <f t="shared" si="15"/>
        <v>1</v>
      </c>
      <c r="AB91" s="247">
        <f t="shared" si="16"/>
        <v>0.5</v>
      </c>
      <c r="AC91" s="248" t="b">
        <f t="shared" si="17"/>
        <v>1</v>
      </c>
      <c r="AD91" s="248" t="b">
        <f t="shared" si="18"/>
        <v>1</v>
      </c>
    </row>
    <row r="92" spans="1:30" ht="51" x14ac:dyDescent="0.2">
      <c r="A92" s="256">
        <v>90</v>
      </c>
      <c r="B92" s="170" t="s">
        <v>646</v>
      </c>
      <c r="C92" s="257" t="s">
        <v>229</v>
      </c>
      <c r="D92" s="258" t="s">
        <v>647</v>
      </c>
      <c r="E92" s="265" t="s">
        <v>196</v>
      </c>
      <c r="F92" s="170" t="s">
        <v>83</v>
      </c>
      <c r="G92" s="170" t="s">
        <v>648</v>
      </c>
      <c r="H92" s="170" t="s">
        <v>282</v>
      </c>
      <c r="I92" s="266">
        <v>0.45100000000000001</v>
      </c>
      <c r="J92" s="267" t="s">
        <v>291</v>
      </c>
      <c r="K92" s="259">
        <v>2026836.22</v>
      </c>
      <c r="L92" s="260">
        <f t="shared" si="14"/>
        <v>1013418.11</v>
      </c>
      <c r="M92" s="261">
        <f t="shared" si="13"/>
        <v>1013418.11</v>
      </c>
      <c r="N92" s="262">
        <v>0.5</v>
      </c>
      <c r="O92" s="263"/>
      <c r="P92" s="263"/>
      <c r="Q92" s="264"/>
      <c r="R92" s="264"/>
      <c r="S92" s="264"/>
      <c r="T92" s="264"/>
      <c r="U92" s="261"/>
      <c r="V92" s="261">
        <v>1013418.11</v>
      </c>
      <c r="W92" s="261">
        <v>0</v>
      </c>
      <c r="X92" s="261"/>
      <c r="Y92" s="264"/>
      <c r="Z92" s="264"/>
      <c r="AA92" s="237" t="b">
        <f t="shared" si="15"/>
        <v>1</v>
      </c>
      <c r="AB92" s="247">
        <f t="shared" si="16"/>
        <v>0.5</v>
      </c>
      <c r="AC92" s="248" t="b">
        <f t="shared" si="17"/>
        <v>1</v>
      </c>
      <c r="AD92" s="248" t="b">
        <f t="shared" si="18"/>
        <v>1</v>
      </c>
    </row>
    <row r="93" spans="1:30" ht="51" x14ac:dyDescent="0.2">
      <c r="A93" s="256">
        <v>91</v>
      </c>
      <c r="B93" s="170" t="s">
        <v>649</v>
      </c>
      <c r="C93" s="257" t="s">
        <v>229</v>
      </c>
      <c r="D93" s="258" t="s">
        <v>650</v>
      </c>
      <c r="E93" s="265" t="s">
        <v>187</v>
      </c>
      <c r="F93" s="170" t="s">
        <v>79</v>
      </c>
      <c r="G93" s="170" t="s">
        <v>651</v>
      </c>
      <c r="H93" s="170" t="s">
        <v>280</v>
      </c>
      <c r="I93" s="266">
        <v>0.435</v>
      </c>
      <c r="J93" s="267" t="s">
        <v>346</v>
      </c>
      <c r="K93" s="268">
        <v>1400892.24</v>
      </c>
      <c r="L93" s="260">
        <f t="shared" si="14"/>
        <v>840535.34</v>
      </c>
      <c r="M93" s="261">
        <f t="shared" si="13"/>
        <v>560356.9</v>
      </c>
      <c r="N93" s="262">
        <v>0.6</v>
      </c>
      <c r="O93" s="263"/>
      <c r="P93" s="263"/>
      <c r="Q93" s="264"/>
      <c r="R93" s="264"/>
      <c r="S93" s="264"/>
      <c r="T93" s="264"/>
      <c r="U93" s="261"/>
      <c r="V93" s="261">
        <v>840535.34</v>
      </c>
      <c r="W93" s="261">
        <v>0</v>
      </c>
      <c r="X93" s="261"/>
      <c r="Y93" s="264"/>
      <c r="Z93" s="264"/>
      <c r="AA93" s="237" t="b">
        <f t="shared" si="15"/>
        <v>1</v>
      </c>
      <c r="AB93" s="247">
        <f t="shared" si="16"/>
        <v>0.6</v>
      </c>
      <c r="AC93" s="248" t="b">
        <f t="shared" si="17"/>
        <v>1</v>
      </c>
      <c r="AD93" s="248" t="b">
        <f t="shared" si="18"/>
        <v>1</v>
      </c>
    </row>
    <row r="94" spans="1:30" ht="38.25" x14ac:dyDescent="0.2">
      <c r="A94" s="256">
        <v>92</v>
      </c>
      <c r="B94" s="170" t="s">
        <v>652</v>
      </c>
      <c r="C94" s="257" t="s">
        <v>229</v>
      </c>
      <c r="D94" s="258" t="s">
        <v>424</v>
      </c>
      <c r="E94" s="258" t="s">
        <v>122</v>
      </c>
      <c r="F94" s="170" t="s">
        <v>57</v>
      </c>
      <c r="G94" s="170" t="s">
        <v>653</v>
      </c>
      <c r="H94" s="170" t="s">
        <v>282</v>
      </c>
      <c r="I94" s="266">
        <v>0.33600000000000002</v>
      </c>
      <c r="J94" s="267" t="s">
        <v>426</v>
      </c>
      <c r="K94" s="259">
        <v>948449.06</v>
      </c>
      <c r="L94" s="260">
        <f t="shared" si="14"/>
        <v>474224.53</v>
      </c>
      <c r="M94" s="261">
        <f t="shared" si="13"/>
        <v>474224.53</v>
      </c>
      <c r="N94" s="262">
        <v>0.5</v>
      </c>
      <c r="O94" s="263"/>
      <c r="P94" s="263"/>
      <c r="Q94" s="264"/>
      <c r="R94" s="264"/>
      <c r="S94" s="264"/>
      <c r="T94" s="264"/>
      <c r="U94" s="261"/>
      <c r="V94" s="261">
        <v>474224.53</v>
      </c>
      <c r="W94" s="261">
        <v>0</v>
      </c>
      <c r="X94" s="261"/>
      <c r="Y94" s="264"/>
      <c r="Z94" s="264"/>
      <c r="AA94" s="237" t="b">
        <f t="shared" si="15"/>
        <v>1</v>
      </c>
      <c r="AB94" s="247">
        <f t="shared" si="16"/>
        <v>0.5</v>
      </c>
      <c r="AC94" s="248" t="b">
        <f t="shared" si="17"/>
        <v>1</v>
      </c>
      <c r="AD94" s="248" t="b">
        <f t="shared" si="18"/>
        <v>1</v>
      </c>
    </row>
    <row r="95" spans="1:30" ht="51" x14ac:dyDescent="0.2">
      <c r="A95" s="256">
        <v>93</v>
      </c>
      <c r="B95" s="170" t="s">
        <v>654</v>
      </c>
      <c r="C95" s="257" t="s">
        <v>229</v>
      </c>
      <c r="D95" s="258" t="s">
        <v>389</v>
      </c>
      <c r="E95" s="258" t="s">
        <v>97</v>
      </c>
      <c r="F95" s="170" t="s">
        <v>51</v>
      </c>
      <c r="G95" s="170" t="s">
        <v>655</v>
      </c>
      <c r="H95" s="170" t="s">
        <v>282</v>
      </c>
      <c r="I95" s="266">
        <v>0.312</v>
      </c>
      <c r="J95" s="267" t="s">
        <v>296</v>
      </c>
      <c r="K95" s="259">
        <v>1703240.14</v>
      </c>
      <c r="L95" s="260">
        <f t="shared" si="14"/>
        <v>1021944.08</v>
      </c>
      <c r="M95" s="261">
        <f t="shared" si="13"/>
        <v>681296.05999999994</v>
      </c>
      <c r="N95" s="262">
        <v>0.6</v>
      </c>
      <c r="O95" s="263"/>
      <c r="P95" s="263"/>
      <c r="Q95" s="264"/>
      <c r="R95" s="264"/>
      <c r="S95" s="264"/>
      <c r="T95" s="264"/>
      <c r="U95" s="261"/>
      <c r="V95" s="261">
        <v>1021944.08</v>
      </c>
      <c r="W95" s="261">
        <v>0</v>
      </c>
      <c r="X95" s="261"/>
      <c r="Y95" s="264"/>
      <c r="Z95" s="264"/>
      <c r="AA95" s="237" t="b">
        <f t="shared" si="15"/>
        <v>1</v>
      </c>
      <c r="AB95" s="247">
        <f t="shared" si="16"/>
        <v>0.6</v>
      </c>
      <c r="AC95" s="248" t="b">
        <f t="shared" si="17"/>
        <v>1</v>
      </c>
      <c r="AD95" s="248" t="b">
        <f t="shared" si="18"/>
        <v>1</v>
      </c>
    </row>
    <row r="96" spans="1:30" ht="51" x14ac:dyDescent="0.2">
      <c r="A96" s="256">
        <v>94</v>
      </c>
      <c r="B96" s="185" t="s">
        <v>784</v>
      </c>
      <c r="C96" s="182" t="s">
        <v>229</v>
      </c>
      <c r="D96" s="258" t="s">
        <v>785</v>
      </c>
      <c r="E96" s="265" t="s">
        <v>215</v>
      </c>
      <c r="F96" s="185" t="s">
        <v>87</v>
      </c>
      <c r="G96" s="170" t="s">
        <v>786</v>
      </c>
      <c r="H96" s="170" t="s">
        <v>282</v>
      </c>
      <c r="I96" s="266">
        <v>0.31</v>
      </c>
      <c r="J96" s="267" t="s">
        <v>411</v>
      </c>
      <c r="K96" s="259">
        <v>439703.19</v>
      </c>
      <c r="L96" s="355">
        <f>ROUNDDOWN(K96*N96,2)</f>
        <v>263821.90999999997</v>
      </c>
      <c r="M96" s="269">
        <f>K96-L96</f>
        <v>175881.28000000003</v>
      </c>
      <c r="N96" s="262">
        <v>0.6</v>
      </c>
      <c r="O96" s="263"/>
      <c r="P96" s="263"/>
      <c r="Q96" s="264"/>
      <c r="R96" s="264"/>
      <c r="S96" s="264"/>
      <c r="T96" s="264"/>
      <c r="U96" s="261"/>
      <c r="V96" s="261">
        <v>263821.90999999997</v>
      </c>
      <c r="W96" s="261"/>
      <c r="X96" s="261"/>
      <c r="Y96" s="264"/>
      <c r="Z96" s="264"/>
      <c r="AA96" s="237"/>
      <c r="AB96" s="247"/>
      <c r="AC96" s="248"/>
      <c r="AD96" s="248"/>
    </row>
    <row r="97" spans="1:30" ht="51" x14ac:dyDescent="0.2">
      <c r="A97" s="256">
        <v>95</v>
      </c>
      <c r="B97" s="170" t="s">
        <v>656</v>
      </c>
      <c r="C97" s="257" t="s">
        <v>229</v>
      </c>
      <c r="D97" s="258" t="s">
        <v>377</v>
      </c>
      <c r="E97" s="265" t="s">
        <v>172</v>
      </c>
      <c r="F97" s="170" t="s">
        <v>75</v>
      </c>
      <c r="G97" s="170" t="s">
        <v>657</v>
      </c>
      <c r="H97" s="170" t="s">
        <v>282</v>
      </c>
      <c r="I97" s="266">
        <v>0.27300000000000002</v>
      </c>
      <c r="J97" s="267" t="s">
        <v>536</v>
      </c>
      <c r="K97" s="259">
        <v>2429014.98</v>
      </c>
      <c r="L97" s="260">
        <f t="shared" si="14"/>
        <v>1457408.98</v>
      </c>
      <c r="M97" s="261">
        <f t="shared" si="13"/>
        <v>971606</v>
      </c>
      <c r="N97" s="262">
        <v>0.6</v>
      </c>
      <c r="O97" s="263"/>
      <c r="P97" s="263"/>
      <c r="Q97" s="264"/>
      <c r="R97" s="264"/>
      <c r="S97" s="264"/>
      <c r="T97" s="264"/>
      <c r="U97" s="261"/>
      <c r="V97" s="261">
        <v>1457408.98</v>
      </c>
      <c r="W97" s="261">
        <v>0</v>
      </c>
      <c r="X97" s="261"/>
      <c r="Y97" s="264"/>
      <c r="Z97" s="264"/>
      <c r="AA97" s="237" t="b">
        <f t="shared" si="15"/>
        <v>1</v>
      </c>
      <c r="AB97" s="247">
        <f t="shared" si="16"/>
        <v>0.6</v>
      </c>
      <c r="AC97" s="248" t="b">
        <f t="shared" si="17"/>
        <v>1</v>
      </c>
      <c r="AD97" s="248" t="b">
        <f t="shared" si="18"/>
        <v>1</v>
      </c>
    </row>
    <row r="98" spans="1:30" ht="25.5" x14ac:dyDescent="0.2">
      <c r="A98" s="256">
        <v>96</v>
      </c>
      <c r="B98" s="170" t="s">
        <v>658</v>
      </c>
      <c r="C98" s="257" t="s">
        <v>229</v>
      </c>
      <c r="D98" s="258" t="s">
        <v>659</v>
      </c>
      <c r="E98" s="258" t="s">
        <v>192</v>
      </c>
      <c r="F98" s="170" t="s">
        <v>81</v>
      </c>
      <c r="G98" s="170" t="s">
        <v>660</v>
      </c>
      <c r="H98" s="170" t="s">
        <v>596</v>
      </c>
      <c r="I98" s="266">
        <v>0.24299999999999999</v>
      </c>
      <c r="J98" s="267" t="s">
        <v>290</v>
      </c>
      <c r="K98" s="259">
        <v>517041.69</v>
      </c>
      <c r="L98" s="260">
        <f t="shared" si="14"/>
        <v>310225.01</v>
      </c>
      <c r="M98" s="261">
        <f t="shared" si="13"/>
        <v>206816.68</v>
      </c>
      <c r="N98" s="262">
        <v>0.6</v>
      </c>
      <c r="O98" s="263"/>
      <c r="P98" s="263"/>
      <c r="Q98" s="264"/>
      <c r="R98" s="264"/>
      <c r="S98" s="264"/>
      <c r="T98" s="264"/>
      <c r="U98" s="261"/>
      <c r="V98" s="261">
        <v>310225.01</v>
      </c>
      <c r="W98" s="261">
        <v>0</v>
      </c>
      <c r="X98" s="261"/>
      <c r="Y98" s="264"/>
      <c r="Z98" s="264"/>
      <c r="AA98" s="237" t="b">
        <f t="shared" si="15"/>
        <v>1</v>
      </c>
      <c r="AB98" s="247">
        <f t="shared" si="16"/>
        <v>0.6</v>
      </c>
      <c r="AC98" s="248" t="b">
        <f t="shared" si="17"/>
        <v>1</v>
      </c>
      <c r="AD98" s="248" t="b">
        <f t="shared" si="18"/>
        <v>1</v>
      </c>
    </row>
    <row r="99" spans="1:30" ht="51" x14ac:dyDescent="0.2">
      <c r="A99" s="256">
        <v>97</v>
      </c>
      <c r="B99" s="170" t="s">
        <v>661</v>
      </c>
      <c r="C99" s="257" t="s">
        <v>229</v>
      </c>
      <c r="D99" s="258" t="s">
        <v>662</v>
      </c>
      <c r="E99" s="265" t="s">
        <v>188</v>
      </c>
      <c r="F99" s="170" t="s">
        <v>79</v>
      </c>
      <c r="G99" s="170" t="s">
        <v>663</v>
      </c>
      <c r="H99" s="170" t="s">
        <v>596</v>
      </c>
      <c r="I99" s="266">
        <v>0.20699999999999999</v>
      </c>
      <c r="J99" s="267" t="s">
        <v>664</v>
      </c>
      <c r="K99" s="259">
        <v>608571.48</v>
      </c>
      <c r="L99" s="260">
        <f t="shared" si="14"/>
        <v>304285.74</v>
      </c>
      <c r="M99" s="261">
        <f t="shared" si="13"/>
        <v>304285.74</v>
      </c>
      <c r="N99" s="262">
        <v>0.5</v>
      </c>
      <c r="O99" s="263"/>
      <c r="P99" s="263"/>
      <c r="Q99" s="264"/>
      <c r="R99" s="264"/>
      <c r="S99" s="264"/>
      <c r="T99" s="264"/>
      <c r="U99" s="261"/>
      <c r="V99" s="261">
        <v>304285.74</v>
      </c>
      <c r="W99" s="261">
        <v>0</v>
      </c>
      <c r="X99" s="261"/>
      <c r="Y99" s="264"/>
      <c r="Z99" s="264"/>
      <c r="AA99" s="237" t="b">
        <f t="shared" si="15"/>
        <v>1</v>
      </c>
      <c r="AB99" s="247">
        <f t="shared" si="16"/>
        <v>0.5</v>
      </c>
      <c r="AC99" s="248" t="b">
        <f t="shared" si="17"/>
        <v>1</v>
      </c>
      <c r="AD99" s="248" t="b">
        <f t="shared" si="18"/>
        <v>1</v>
      </c>
    </row>
    <row r="100" spans="1:30" ht="51" x14ac:dyDescent="0.2">
      <c r="A100" s="256">
        <v>98</v>
      </c>
      <c r="B100" s="170" t="s">
        <v>665</v>
      </c>
      <c r="C100" s="257" t="s">
        <v>229</v>
      </c>
      <c r="D100" s="258" t="s">
        <v>457</v>
      </c>
      <c r="E100" s="258" t="s">
        <v>154</v>
      </c>
      <c r="F100" s="170" t="s">
        <v>69</v>
      </c>
      <c r="G100" s="170" t="s">
        <v>666</v>
      </c>
      <c r="H100" s="170" t="s">
        <v>282</v>
      </c>
      <c r="I100" s="266">
        <v>0.17399999999999999</v>
      </c>
      <c r="J100" s="267" t="s">
        <v>610</v>
      </c>
      <c r="K100" s="259">
        <v>3171880.89</v>
      </c>
      <c r="L100" s="260">
        <f t="shared" si="14"/>
        <v>1585940.44</v>
      </c>
      <c r="M100" s="261">
        <f t="shared" si="13"/>
        <v>1585940.4500000002</v>
      </c>
      <c r="N100" s="262">
        <v>0.5</v>
      </c>
      <c r="O100" s="263"/>
      <c r="P100" s="263"/>
      <c r="Q100" s="264"/>
      <c r="R100" s="264"/>
      <c r="S100" s="264"/>
      <c r="T100" s="264"/>
      <c r="U100" s="261"/>
      <c r="V100" s="261">
        <v>1585940.44</v>
      </c>
      <c r="W100" s="261">
        <v>0</v>
      </c>
      <c r="X100" s="261"/>
      <c r="Y100" s="264"/>
      <c r="Z100" s="264"/>
      <c r="AA100" s="237" t="b">
        <f t="shared" si="15"/>
        <v>1</v>
      </c>
      <c r="AB100" s="247">
        <f t="shared" si="16"/>
        <v>0.5</v>
      </c>
      <c r="AC100" s="248" t="b">
        <f t="shared" si="17"/>
        <v>1</v>
      </c>
      <c r="AD100" s="248" t="b">
        <f t="shared" si="18"/>
        <v>1</v>
      </c>
    </row>
    <row r="101" spans="1:30" ht="25.5" x14ac:dyDescent="0.2">
      <c r="A101" s="256">
        <v>99</v>
      </c>
      <c r="B101" s="170" t="s">
        <v>667</v>
      </c>
      <c r="C101" s="257" t="s">
        <v>229</v>
      </c>
      <c r="D101" s="258" t="s">
        <v>668</v>
      </c>
      <c r="E101" s="258" t="s">
        <v>180</v>
      </c>
      <c r="F101" s="170" t="s">
        <v>77</v>
      </c>
      <c r="G101" s="170" t="s">
        <v>669</v>
      </c>
      <c r="H101" s="170" t="s">
        <v>282</v>
      </c>
      <c r="I101" s="266">
        <v>0.16200000000000001</v>
      </c>
      <c r="J101" s="267" t="s">
        <v>426</v>
      </c>
      <c r="K101" s="259">
        <v>687579.4</v>
      </c>
      <c r="L101" s="260">
        <f t="shared" si="14"/>
        <v>412547.64</v>
      </c>
      <c r="M101" s="261">
        <f t="shared" si="13"/>
        <v>275031.76</v>
      </c>
      <c r="N101" s="262">
        <v>0.6</v>
      </c>
      <c r="O101" s="263"/>
      <c r="P101" s="263"/>
      <c r="Q101" s="264"/>
      <c r="R101" s="264"/>
      <c r="S101" s="264"/>
      <c r="T101" s="264"/>
      <c r="U101" s="261"/>
      <c r="V101" s="261">
        <v>412547.64</v>
      </c>
      <c r="W101" s="261">
        <v>0</v>
      </c>
      <c r="X101" s="261"/>
      <c r="Y101" s="264"/>
      <c r="Z101" s="264"/>
      <c r="AA101" s="237" t="b">
        <f t="shared" si="15"/>
        <v>1</v>
      </c>
      <c r="AB101" s="247">
        <f t="shared" si="16"/>
        <v>0.6</v>
      </c>
      <c r="AC101" s="248" t="b">
        <f t="shared" si="17"/>
        <v>1</v>
      </c>
      <c r="AD101" s="248" t="b">
        <f t="shared" si="18"/>
        <v>1</v>
      </c>
    </row>
    <row r="102" spans="1:30" ht="25.5" x14ac:dyDescent="0.2">
      <c r="A102" s="256">
        <v>100</v>
      </c>
      <c r="B102" s="170" t="s">
        <v>670</v>
      </c>
      <c r="C102" s="257" t="s">
        <v>229</v>
      </c>
      <c r="D102" s="258" t="s">
        <v>671</v>
      </c>
      <c r="E102" s="258" t="s">
        <v>152</v>
      </c>
      <c r="F102" s="170" t="s">
        <v>67</v>
      </c>
      <c r="G102" s="170" t="s">
        <v>672</v>
      </c>
      <c r="H102" s="170" t="s">
        <v>280</v>
      </c>
      <c r="I102" s="266">
        <v>0.13500000000000001</v>
      </c>
      <c r="J102" s="267" t="s">
        <v>645</v>
      </c>
      <c r="K102" s="259">
        <v>324794.2</v>
      </c>
      <c r="L102" s="260">
        <f t="shared" si="14"/>
        <v>227355.94</v>
      </c>
      <c r="M102" s="261">
        <f t="shared" si="13"/>
        <v>97438.260000000009</v>
      </c>
      <c r="N102" s="262">
        <v>0.7</v>
      </c>
      <c r="O102" s="263"/>
      <c r="P102" s="263"/>
      <c r="Q102" s="264"/>
      <c r="R102" s="264"/>
      <c r="S102" s="264"/>
      <c r="T102" s="264"/>
      <c r="U102" s="261"/>
      <c r="V102" s="261">
        <v>227355.94</v>
      </c>
      <c r="W102" s="261">
        <v>0</v>
      </c>
      <c r="X102" s="261"/>
      <c r="Y102" s="264"/>
      <c r="Z102" s="264"/>
      <c r="AA102" s="237" t="b">
        <f t="shared" si="15"/>
        <v>1</v>
      </c>
      <c r="AB102" s="247">
        <f t="shared" si="16"/>
        <v>0.7</v>
      </c>
      <c r="AC102" s="248" t="b">
        <f t="shared" si="17"/>
        <v>1</v>
      </c>
      <c r="AD102" s="248" t="b">
        <f t="shared" si="18"/>
        <v>1</v>
      </c>
    </row>
    <row r="103" spans="1:30" ht="76.5" x14ac:dyDescent="0.2">
      <c r="A103" s="256">
        <v>101</v>
      </c>
      <c r="B103" s="170" t="s">
        <v>673</v>
      </c>
      <c r="C103" s="257" t="s">
        <v>229</v>
      </c>
      <c r="D103" s="256" t="s">
        <v>409</v>
      </c>
      <c r="E103" s="258" t="s">
        <v>160</v>
      </c>
      <c r="F103" s="256" t="s">
        <v>69</v>
      </c>
      <c r="G103" s="170" t="s">
        <v>674</v>
      </c>
      <c r="H103" s="256" t="s">
        <v>282</v>
      </c>
      <c r="I103" s="273">
        <v>1.78</v>
      </c>
      <c r="J103" s="170" t="s">
        <v>411</v>
      </c>
      <c r="K103" s="268">
        <v>2305442.89</v>
      </c>
      <c r="L103" s="260">
        <f t="shared" si="14"/>
        <v>1383265.73</v>
      </c>
      <c r="M103" s="261">
        <f t="shared" si="13"/>
        <v>922177.16000000015</v>
      </c>
      <c r="N103" s="262">
        <v>0.6</v>
      </c>
      <c r="O103" s="263"/>
      <c r="P103" s="263"/>
      <c r="Q103" s="264"/>
      <c r="R103" s="264"/>
      <c r="S103" s="264"/>
      <c r="T103" s="264"/>
      <c r="U103" s="261"/>
      <c r="V103" s="261">
        <v>1383265.73</v>
      </c>
      <c r="W103" s="261">
        <v>0</v>
      </c>
      <c r="X103" s="261"/>
      <c r="Y103" s="264"/>
      <c r="Z103" s="264"/>
      <c r="AA103" s="237" t="b">
        <f t="shared" si="15"/>
        <v>1</v>
      </c>
      <c r="AB103" s="247">
        <f t="shared" si="16"/>
        <v>0.6</v>
      </c>
      <c r="AC103" s="248" t="b">
        <f t="shared" si="17"/>
        <v>1</v>
      </c>
      <c r="AD103" s="248" t="b">
        <f t="shared" si="18"/>
        <v>1</v>
      </c>
    </row>
    <row r="104" spans="1:30" ht="38.25" x14ac:dyDescent="0.2">
      <c r="A104" s="256">
        <v>102</v>
      </c>
      <c r="B104" s="170" t="s">
        <v>675</v>
      </c>
      <c r="C104" s="257" t="s">
        <v>229</v>
      </c>
      <c r="D104" s="258" t="s">
        <v>637</v>
      </c>
      <c r="E104" s="258" t="s">
        <v>179</v>
      </c>
      <c r="F104" s="170" t="s">
        <v>77</v>
      </c>
      <c r="G104" s="170" t="s">
        <v>676</v>
      </c>
      <c r="H104" s="170" t="s">
        <v>596</v>
      </c>
      <c r="I104" s="266">
        <v>1.7</v>
      </c>
      <c r="J104" s="267" t="s">
        <v>582</v>
      </c>
      <c r="K104" s="259">
        <v>1116490.74</v>
      </c>
      <c r="L104" s="260">
        <f t="shared" si="14"/>
        <v>669894.43999999994</v>
      </c>
      <c r="M104" s="261">
        <f t="shared" si="13"/>
        <v>446596.30000000005</v>
      </c>
      <c r="N104" s="262">
        <v>0.6</v>
      </c>
      <c r="O104" s="263"/>
      <c r="P104" s="263"/>
      <c r="Q104" s="264"/>
      <c r="R104" s="264"/>
      <c r="S104" s="264"/>
      <c r="T104" s="264"/>
      <c r="U104" s="261"/>
      <c r="V104" s="261">
        <v>669894.43999999994</v>
      </c>
      <c r="W104" s="261">
        <v>0</v>
      </c>
      <c r="X104" s="261"/>
      <c r="Y104" s="264"/>
      <c r="Z104" s="264"/>
      <c r="AA104" s="237" t="b">
        <f t="shared" si="15"/>
        <v>1</v>
      </c>
      <c r="AB104" s="247">
        <f t="shared" si="16"/>
        <v>0.6</v>
      </c>
      <c r="AC104" s="248" t="b">
        <f t="shared" si="17"/>
        <v>1</v>
      </c>
      <c r="AD104" s="248" t="b">
        <f t="shared" si="18"/>
        <v>1</v>
      </c>
    </row>
    <row r="105" spans="1:30" ht="38.25" x14ac:dyDescent="0.2">
      <c r="A105" s="256">
        <v>103</v>
      </c>
      <c r="B105" s="170" t="s">
        <v>677</v>
      </c>
      <c r="C105" s="257" t="s">
        <v>229</v>
      </c>
      <c r="D105" s="258" t="s">
        <v>678</v>
      </c>
      <c r="E105" s="265" t="s">
        <v>115</v>
      </c>
      <c r="F105" s="170" t="s">
        <v>53</v>
      </c>
      <c r="G105" s="170" t="s">
        <v>679</v>
      </c>
      <c r="H105" s="170" t="s">
        <v>280</v>
      </c>
      <c r="I105" s="266">
        <v>1.4079999999999999</v>
      </c>
      <c r="J105" s="267" t="s">
        <v>680</v>
      </c>
      <c r="K105" s="259">
        <v>2712906.54</v>
      </c>
      <c r="L105" s="260">
        <f t="shared" si="14"/>
        <v>1356453.27</v>
      </c>
      <c r="M105" s="261">
        <f t="shared" si="13"/>
        <v>1356453.27</v>
      </c>
      <c r="N105" s="262">
        <v>0.5</v>
      </c>
      <c r="O105" s="263"/>
      <c r="P105" s="263"/>
      <c r="Q105" s="264"/>
      <c r="R105" s="264"/>
      <c r="S105" s="264"/>
      <c r="T105" s="264"/>
      <c r="U105" s="261"/>
      <c r="V105" s="261">
        <v>1356453.27</v>
      </c>
      <c r="W105" s="261">
        <v>0</v>
      </c>
      <c r="X105" s="261"/>
      <c r="Y105" s="264"/>
      <c r="Z105" s="264"/>
      <c r="AA105" s="237" t="b">
        <f t="shared" si="15"/>
        <v>1</v>
      </c>
      <c r="AB105" s="247">
        <f t="shared" si="16"/>
        <v>0.5</v>
      </c>
      <c r="AC105" s="248" t="b">
        <f t="shared" si="17"/>
        <v>1</v>
      </c>
      <c r="AD105" s="248" t="b">
        <f t="shared" si="18"/>
        <v>1</v>
      </c>
    </row>
    <row r="106" spans="1:30" ht="38.25" x14ac:dyDescent="0.2">
      <c r="A106" s="378">
        <v>104</v>
      </c>
      <c r="B106" s="175" t="s">
        <v>918</v>
      </c>
      <c r="C106" s="374" t="s">
        <v>229</v>
      </c>
      <c r="D106" s="379" t="s">
        <v>919</v>
      </c>
      <c r="E106" s="380" t="s">
        <v>125</v>
      </c>
      <c r="F106" s="175" t="s">
        <v>59</v>
      </c>
      <c r="G106" s="175" t="s">
        <v>920</v>
      </c>
      <c r="H106" s="175" t="s">
        <v>280</v>
      </c>
      <c r="I106" s="176">
        <v>0.38</v>
      </c>
      <c r="J106" s="346" t="s">
        <v>346</v>
      </c>
      <c r="K106" s="299">
        <v>1088653.45</v>
      </c>
      <c r="L106" s="381">
        <f t="shared" si="14"/>
        <v>544326.72</v>
      </c>
      <c r="M106" s="382">
        <f t="shared" si="13"/>
        <v>544326.73</v>
      </c>
      <c r="N106" s="383">
        <v>0.5</v>
      </c>
      <c r="O106" s="177"/>
      <c r="P106" s="177"/>
      <c r="Q106" s="180"/>
      <c r="R106" s="180"/>
      <c r="S106" s="180"/>
      <c r="T106" s="180"/>
      <c r="U106" s="180"/>
      <c r="V106" s="178">
        <v>544326.72</v>
      </c>
      <c r="W106" s="178">
        <v>0</v>
      </c>
      <c r="X106" s="180"/>
      <c r="Y106" s="180"/>
      <c r="Z106" s="180"/>
      <c r="AA106" s="237" t="b">
        <f t="shared" ref="AA106:AA124" si="19">L106=SUM(O106:Z106)</f>
        <v>1</v>
      </c>
      <c r="AB106" s="247">
        <f t="shared" ref="AB106:AB124" si="20">ROUND(L106/K106,4)</f>
        <v>0.5</v>
      </c>
      <c r="AC106" s="248" t="b">
        <f t="shared" ref="AC106:AC124" si="21">AB106=N106</f>
        <v>1</v>
      </c>
      <c r="AD106" s="248" t="b">
        <f t="shared" ref="AD106:AD124" si="22">K106=L106+M106</f>
        <v>1</v>
      </c>
    </row>
    <row r="107" spans="1:30" ht="51" x14ac:dyDescent="0.2">
      <c r="A107" s="378">
        <v>105</v>
      </c>
      <c r="B107" s="175" t="s">
        <v>939</v>
      </c>
      <c r="C107" s="374" t="s">
        <v>229</v>
      </c>
      <c r="D107" s="379" t="s">
        <v>940</v>
      </c>
      <c r="E107" s="379" t="s">
        <v>100</v>
      </c>
      <c r="F107" s="175" t="s">
        <v>51</v>
      </c>
      <c r="G107" s="175" t="s">
        <v>941</v>
      </c>
      <c r="H107" s="175" t="s">
        <v>282</v>
      </c>
      <c r="I107" s="176">
        <v>0.29699999999999999</v>
      </c>
      <c r="J107" s="346" t="s">
        <v>527</v>
      </c>
      <c r="K107" s="299">
        <v>463918.39</v>
      </c>
      <c r="L107" s="381">
        <f t="shared" si="14"/>
        <v>231959.19</v>
      </c>
      <c r="M107" s="382">
        <f t="shared" si="13"/>
        <v>231959.2</v>
      </c>
      <c r="N107" s="383">
        <v>0.5</v>
      </c>
      <c r="O107" s="177"/>
      <c r="P107" s="177"/>
      <c r="Q107" s="180"/>
      <c r="R107" s="180"/>
      <c r="S107" s="180"/>
      <c r="T107" s="180"/>
      <c r="U107" s="180"/>
      <c r="V107" s="178">
        <v>231959.19</v>
      </c>
      <c r="W107" s="178">
        <v>0</v>
      </c>
      <c r="X107" s="180"/>
      <c r="Y107" s="180"/>
      <c r="Z107" s="180"/>
      <c r="AA107" s="237" t="b">
        <f t="shared" si="19"/>
        <v>1</v>
      </c>
      <c r="AB107" s="247">
        <f t="shared" si="20"/>
        <v>0.5</v>
      </c>
      <c r="AC107" s="248" t="b">
        <f t="shared" si="21"/>
        <v>1</v>
      </c>
      <c r="AD107" s="248" t="b">
        <f t="shared" si="22"/>
        <v>1</v>
      </c>
    </row>
    <row r="108" spans="1:30" ht="38.25" x14ac:dyDescent="0.2">
      <c r="A108" s="378">
        <v>106</v>
      </c>
      <c r="B108" s="175" t="s">
        <v>942</v>
      </c>
      <c r="C108" s="374" t="s">
        <v>229</v>
      </c>
      <c r="D108" s="379" t="s">
        <v>940</v>
      </c>
      <c r="E108" s="379" t="s">
        <v>100</v>
      </c>
      <c r="F108" s="175" t="s">
        <v>51</v>
      </c>
      <c r="G108" s="175" t="s">
        <v>943</v>
      </c>
      <c r="H108" s="175" t="s">
        <v>280</v>
      </c>
      <c r="I108" s="176">
        <v>0.121</v>
      </c>
      <c r="J108" s="346" t="s">
        <v>527</v>
      </c>
      <c r="K108" s="299">
        <v>227788.07</v>
      </c>
      <c r="L108" s="381">
        <f t="shared" si="14"/>
        <v>113894.03</v>
      </c>
      <c r="M108" s="382">
        <f t="shared" si="13"/>
        <v>113894.04000000001</v>
      </c>
      <c r="N108" s="383">
        <v>0.5</v>
      </c>
      <c r="O108" s="177"/>
      <c r="P108" s="177"/>
      <c r="Q108" s="180"/>
      <c r="R108" s="180"/>
      <c r="S108" s="180"/>
      <c r="T108" s="180"/>
      <c r="U108" s="180"/>
      <c r="V108" s="178">
        <v>113894.03</v>
      </c>
      <c r="W108" s="178">
        <v>0</v>
      </c>
      <c r="X108" s="180"/>
      <c r="Y108" s="180"/>
      <c r="Z108" s="180"/>
      <c r="AA108" s="237" t="b">
        <f t="shared" si="19"/>
        <v>1</v>
      </c>
      <c r="AB108" s="247">
        <f t="shared" si="20"/>
        <v>0.5</v>
      </c>
      <c r="AC108" s="248" t="b">
        <f t="shared" si="21"/>
        <v>1</v>
      </c>
      <c r="AD108" s="248" t="b">
        <f t="shared" si="22"/>
        <v>1</v>
      </c>
    </row>
    <row r="109" spans="1:30" ht="25.5" x14ac:dyDescent="0.2">
      <c r="A109" s="378">
        <v>107</v>
      </c>
      <c r="B109" s="175" t="s">
        <v>745</v>
      </c>
      <c r="C109" s="374" t="s">
        <v>229</v>
      </c>
      <c r="D109" s="379" t="s">
        <v>746</v>
      </c>
      <c r="E109" s="380" t="s">
        <v>208</v>
      </c>
      <c r="F109" s="175" t="s">
        <v>85</v>
      </c>
      <c r="G109" s="175" t="s">
        <v>747</v>
      </c>
      <c r="H109" s="175" t="s">
        <v>280</v>
      </c>
      <c r="I109" s="176">
        <v>0.8</v>
      </c>
      <c r="J109" s="346" t="s">
        <v>690</v>
      </c>
      <c r="K109" s="382">
        <v>1759733.42</v>
      </c>
      <c r="L109" s="381">
        <f t="shared" si="14"/>
        <v>879866.71</v>
      </c>
      <c r="M109" s="382">
        <f t="shared" si="13"/>
        <v>879866.71</v>
      </c>
      <c r="N109" s="383">
        <v>0.5</v>
      </c>
      <c r="O109" s="177"/>
      <c r="P109" s="177"/>
      <c r="Q109" s="180"/>
      <c r="R109" s="180"/>
      <c r="S109" s="180"/>
      <c r="T109" s="180"/>
      <c r="U109" s="180"/>
      <c r="V109" s="178">
        <f>L109</f>
        <v>879866.71</v>
      </c>
      <c r="W109" s="178">
        <v>0</v>
      </c>
      <c r="X109" s="180"/>
      <c r="Y109" s="180"/>
      <c r="Z109" s="180"/>
      <c r="AA109" s="237" t="b">
        <f t="shared" si="19"/>
        <v>1</v>
      </c>
      <c r="AB109" s="247">
        <f t="shared" si="20"/>
        <v>0.5</v>
      </c>
      <c r="AC109" s="248" t="b">
        <f t="shared" si="21"/>
        <v>1</v>
      </c>
      <c r="AD109" s="248" t="b">
        <f t="shared" si="22"/>
        <v>1</v>
      </c>
    </row>
    <row r="110" spans="1:30" ht="38.25" x14ac:dyDescent="0.2">
      <c r="A110" s="378">
        <v>108</v>
      </c>
      <c r="B110" s="175" t="s">
        <v>795</v>
      </c>
      <c r="C110" s="374" t="s">
        <v>229</v>
      </c>
      <c r="D110" s="379" t="s">
        <v>373</v>
      </c>
      <c r="E110" s="379" t="s">
        <v>123</v>
      </c>
      <c r="F110" s="175" t="s">
        <v>59</v>
      </c>
      <c r="G110" s="175" t="s">
        <v>796</v>
      </c>
      <c r="H110" s="175" t="s">
        <v>280</v>
      </c>
      <c r="I110" s="176">
        <v>0.13700000000000001</v>
      </c>
      <c r="J110" s="346" t="s">
        <v>536</v>
      </c>
      <c r="K110" s="299">
        <v>669401.98</v>
      </c>
      <c r="L110" s="381">
        <f t="shared" si="14"/>
        <v>334700.99</v>
      </c>
      <c r="M110" s="382">
        <f t="shared" si="13"/>
        <v>334700.99</v>
      </c>
      <c r="N110" s="383">
        <v>0.5</v>
      </c>
      <c r="O110" s="177"/>
      <c r="P110" s="177"/>
      <c r="Q110" s="180"/>
      <c r="R110" s="180"/>
      <c r="S110" s="180"/>
      <c r="T110" s="180"/>
      <c r="U110" s="180"/>
      <c r="V110" s="178">
        <f>L110</f>
        <v>334700.99</v>
      </c>
      <c r="W110" s="178">
        <v>0</v>
      </c>
      <c r="X110" s="180"/>
      <c r="Y110" s="180"/>
      <c r="Z110" s="180"/>
      <c r="AA110" s="237" t="b">
        <f t="shared" si="19"/>
        <v>1</v>
      </c>
      <c r="AB110" s="247">
        <f t="shared" si="20"/>
        <v>0.5</v>
      </c>
      <c r="AC110" s="248" t="b">
        <f t="shared" si="21"/>
        <v>1</v>
      </c>
      <c r="AD110" s="248" t="b">
        <f t="shared" si="22"/>
        <v>1</v>
      </c>
    </row>
    <row r="111" spans="1:30" ht="51" x14ac:dyDescent="0.2">
      <c r="A111" s="378">
        <v>109</v>
      </c>
      <c r="B111" s="175" t="s">
        <v>849</v>
      </c>
      <c r="C111" s="374" t="s">
        <v>229</v>
      </c>
      <c r="D111" s="379" t="s">
        <v>850</v>
      </c>
      <c r="E111" s="380" t="s">
        <v>106</v>
      </c>
      <c r="F111" s="175" t="s">
        <v>53</v>
      </c>
      <c r="G111" s="175" t="s">
        <v>851</v>
      </c>
      <c r="H111" s="175" t="s">
        <v>280</v>
      </c>
      <c r="I111" s="176">
        <v>0.47</v>
      </c>
      <c r="J111" s="346" t="s">
        <v>296</v>
      </c>
      <c r="K111" s="382">
        <v>1295609.8600000001</v>
      </c>
      <c r="L111" s="381">
        <f t="shared" si="14"/>
        <v>647804.93000000005</v>
      </c>
      <c r="M111" s="382">
        <f t="shared" si="13"/>
        <v>647804.93000000005</v>
      </c>
      <c r="N111" s="383">
        <v>0.5</v>
      </c>
      <c r="O111" s="177"/>
      <c r="P111" s="177"/>
      <c r="Q111" s="180"/>
      <c r="R111" s="180"/>
      <c r="S111" s="180"/>
      <c r="T111" s="180"/>
      <c r="U111" s="180"/>
      <c r="V111" s="178">
        <v>647804.93000000005</v>
      </c>
      <c r="W111" s="178">
        <v>0</v>
      </c>
      <c r="X111" s="180"/>
      <c r="Y111" s="180"/>
      <c r="Z111" s="180"/>
      <c r="AA111" s="237" t="b">
        <f t="shared" si="19"/>
        <v>1</v>
      </c>
      <c r="AB111" s="247">
        <f t="shared" si="20"/>
        <v>0.5</v>
      </c>
      <c r="AC111" s="248" t="b">
        <f t="shared" si="21"/>
        <v>1</v>
      </c>
      <c r="AD111" s="248" t="b">
        <f t="shared" si="22"/>
        <v>1</v>
      </c>
    </row>
    <row r="112" spans="1:30" ht="25.5" x14ac:dyDescent="0.2">
      <c r="A112" s="378">
        <v>110</v>
      </c>
      <c r="B112" s="175" t="s">
        <v>840</v>
      </c>
      <c r="C112" s="374" t="s">
        <v>229</v>
      </c>
      <c r="D112" s="379" t="s">
        <v>841</v>
      </c>
      <c r="E112" s="380" t="s">
        <v>131</v>
      </c>
      <c r="F112" s="175" t="s">
        <v>61</v>
      </c>
      <c r="G112" s="175" t="s">
        <v>842</v>
      </c>
      <c r="H112" s="175" t="s">
        <v>596</v>
      </c>
      <c r="I112" s="176">
        <v>0.57699999999999996</v>
      </c>
      <c r="J112" s="346" t="s">
        <v>843</v>
      </c>
      <c r="K112" s="299">
        <v>781908.05</v>
      </c>
      <c r="L112" s="381">
        <f t="shared" si="14"/>
        <v>390954.02</v>
      </c>
      <c r="M112" s="382">
        <f t="shared" si="13"/>
        <v>390954.03</v>
      </c>
      <c r="N112" s="383">
        <v>0.5</v>
      </c>
      <c r="O112" s="177"/>
      <c r="P112" s="177"/>
      <c r="Q112" s="180"/>
      <c r="R112" s="180"/>
      <c r="S112" s="180"/>
      <c r="T112" s="180"/>
      <c r="U112" s="180"/>
      <c r="V112" s="178">
        <f>L112</f>
        <v>390954.02</v>
      </c>
      <c r="W112" s="178">
        <v>0</v>
      </c>
      <c r="X112" s="180"/>
      <c r="Y112" s="180"/>
      <c r="Z112" s="180"/>
      <c r="AA112" s="237" t="b">
        <f t="shared" si="19"/>
        <v>1</v>
      </c>
      <c r="AB112" s="247">
        <f t="shared" si="20"/>
        <v>0.5</v>
      </c>
      <c r="AC112" s="248" t="b">
        <f t="shared" si="21"/>
        <v>1</v>
      </c>
      <c r="AD112" s="248" t="b">
        <f t="shared" si="22"/>
        <v>1</v>
      </c>
    </row>
    <row r="113" spans="1:30" ht="38.25" x14ac:dyDescent="0.2">
      <c r="A113" s="378">
        <v>111</v>
      </c>
      <c r="B113" s="175" t="s">
        <v>719</v>
      </c>
      <c r="C113" s="374" t="s">
        <v>229</v>
      </c>
      <c r="D113" s="379" t="s">
        <v>720</v>
      </c>
      <c r="E113" s="380" t="s">
        <v>91</v>
      </c>
      <c r="F113" s="175" t="s">
        <v>49</v>
      </c>
      <c r="G113" s="175" t="s">
        <v>721</v>
      </c>
      <c r="H113" s="175" t="s">
        <v>282</v>
      </c>
      <c r="I113" s="176">
        <v>0.18099999999999999</v>
      </c>
      <c r="J113" s="346" t="s">
        <v>449</v>
      </c>
      <c r="K113" s="299">
        <v>797007.54</v>
      </c>
      <c r="L113" s="381">
        <f t="shared" si="14"/>
        <v>398503.77</v>
      </c>
      <c r="M113" s="382">
        <f t="shared" si="13"/>
        <v>398503.77</v>
      </c>
      <c r="N113" s="383">
        <v>0.5</v>
      </c>
      <c r="O113" s="177"/>
      <c r="P113" s="177"/>
      <c r="Q113" s="180"/>
      <c r="R113" s="180"/>
      <c r="S113" s="180"/>
      <c r="T113" s="180"/>
      <c r="U113" s="180"/>
      <c r="V113" s="178">
        <f>L113</f>
        <v>398503.77</v>
      </c>
      <c r="W113" s="178">
        <v>0</v>
      </c>
      <c r="X113" s="180"/>
      <c r="Y113" s="180"/>
      <c r="Z113" s="180"/>
      <c r="AA113" s="237" t="b">
        <f t="shared" si="19"/>
        <v>1</v>
      </c>
      <c r="AB113" s="247">
        <f t="shared" si="20"/>
        <v>0.5</v>
      </c>
      <c r="AC113" s="248" t="b">
        <f t="shared" si="21"/>
        <v>1</v>
      </c>
      <c r="AD113" s="248" t="b">
        <f t="shared" si="22"/>
        <v>1</v>
      </c>
    </row>
    <row r="114" spans="1:30" ht="38.25" x14ac:dyDescent="0.2">
      <c r="A114" s="378">
        <v>112</v>
      </c>
      <c r="B114" s="175" t="s">
        <v>740</v>
      </c>
      <c r="C114" s="374" t="s">
        <v>229</v>
      </c>
      <c r="D114" s="379" t="s">
        <v>741</v>
      </c>
      <c r="E114" s="380" t="s">
        <v>181</v>
      </c>
      <c r="F114" s="175" t="s">
        <v>77</v>
      </c>
      <c r="G114" s="175" t="s">
        <v>742</v>
      </c>
      <c r="H114" s="175" t="s">
        <v>282</v>
      </c>
      <c r="I114" s="176">
        <v>0.998</v>
      </c>
      <c r="J114" s="346" t="s">
        <v>645</v>
      </c>
      <c r="K114" s="382">
        <v>850160.76</v>
      </c>
      <c r="L114" s="381">
        <f t="shared" si="14"/>
        <v>425080.38</v>
      </c>
      <c r="M114" s="382">
        <f>K114-L114</f>
        <v>425080.38</v>
      </c>
      <c r="N114" s="383">
        <v>0.5</v>
      </c>
      <c r="O114" s="177"/>
      <c r="P114" s="177"/>
      <c r="Q114" s="180"/>
      <c r="R114" s="180"/>
      <c r="S114" s="180"/>
      <c r="T114" s="180"/>
      <c r="U114" s="180"/>
      <c r="V114" s="178">
        <v>425080.38</v>
      </c>
      <c r="W114" s="178">
        <v>0</v>
      </c>
      <c r="X114" s="180"/>
      <c r="Y114" s="180"/>
      <c r="Z114" s="180"/>
      <c r="AA114" s="237" t="b">
        <f t="shared" si="19"/>
        <v>1</v>
      </c>
      <c r="AB114" s="247">
        <f t="shared" si="20"/>
        <v>0.5</v>
      </c>
      <c r="AC114" s="248" t="b">
        <f t="shared" si="21"/>
        <v>1</v>
      </c>
      <c r="AD114" s="248" t="b">
        <f t="shared" si="22"/>
        <v>1</v>
      </c>
    </row>
    <row r="115" spans="1:30" ht="38.25" x14ac:dyDescent="0.2">
      <c r="A115" s="378">
        <v>113</v>
      </c>
      <c r="B115" s="175" t="s">
        <v>809</v>
      </c>
      <c r="C115" s="374" t="s">
        <v>229</v>
      </c>
      <c r="D115" s="379" t="s">
        <v>810</v>
      </c>
      <c r="E115" s="379" t="s">
        <v>116</v>
      </c>
      <c r="F115" s="175" t="s">
        <v>55</v>
      </c>
      <c r="G115" s="175" t="s">
        <v>811</v>
      </c>
      <c r="H115" s="175" t="s">
        <v>596</v>
      </c>
      <c r="I115" s="176">
        <v>0.96699999999999997</v>
      </c>
      <c r="J115" s="346" t="s">
        <v>426</v>
      </c>
      <c r="K115" s="299">
        <v>654552.59</v>
      </c>
      <c r="L115" s="381">
        <f t="shared" si="14"/>
        <v>327276.28999999998</v>
      </c>
      <c r="M115" s="382">
        <f t="shared" si="13"/>
        <v>327276.3</v>
      </c>
      <c r="N115" s="383">
        <v>0.5</v>
      </c>
      <c r="O115" s="177"/>
      <c r="P115" s="177"/>
      <c r="Q115" s="180"/>
      <c r="R115" s="180"/>
      <c r="S115" s="180"/>
      <c r="T115" s="180"/>
      <c r="U115" s="180"/>
      <c r="V115" s="178">
        <v>327276.28999999998</v>
      </c>
      <c r="W115" s="178">
        <v>0</v>
      </c>
      <c r="X115" s="180"/>
      <c r="Y115" s="180"/>
      <c r="Z115" s="180"/>
      <c r="AA115" s="237" t="b">
        <f t="shared" si="19"/>
        <v>1</v>
      </c>
      <c r="AB115" s="247">
        <f t="shared" si="20"/>
        <v>0.5</v>
      </c>
      <c r="AC115" s="248" t="b">
        <f t="shared" si="21"/>
        <v>1</v>
      </c>
      <c r="AD115" s="248" t="b">
        <f t="shared" si="22"/>
        <v>1</v>
      </c>
    </row>
    <row r="116" spans="1:30" ht="51" x14ac:dyDescent="0.2">
      <c r="A116" s="378">
        <v>114</v>
      </c>
      <c r="B116" s="175" t="s">
        <v>812</v>
      </c>
      <c r="C116" s="374" t="s">
        <v>229</v>
      </c>
      <c r="D116" s="379" t="s">
        <v>813</v>
      </c>
      <c r="E116" s="380" t="s">
        <v>129</v>
      </c>
      <c r="F116" s="175" t="s">
        <v>59</v>
      </c>
      <c r="G116" s="175" t="s">
        <v>814</v>
      </c>
      <c r="H116" s="175" t="s">
        <v>282</v>
      </c>
      <c r="I116" s="176">
        <v>0.93600000000000005</v>
      </c>
      <c r="J116" s="346" t="s">
        <v>296</v>
      </c>
      <c r="K116" s="382">
        <v>1930144.24</v>
      </c>
      <c r="L116" s="381">
        <f t="shared" si="14"/>
        <v>965072.12</v>
      </c>
      <c r="M116" s="382">
        <f t="shared" si="13"/>
        <v>965072.12</v>
      </c>
      <c r="N116" s="383">
        <v>0.5</v>
      </c>
      <c r="O116" s="177"/>
      <c r="P116" s="177"/>
      <c r="Q116" s="180"/>
      <c r="R116" s="180"/>
      <c r="S116" s="180"/>
      <c r="T116" s="180"/>
      <c r="U116" s="180"/>
      <c r="V116" s="178">
        <f>L116</f>
        <v>965072.12</v>
      </c>
      <c r="W116" s="178">
        <v>0</v>
      </c>
      <c r="X116" s="180"/>
      <c r="Y116" s="180"/>
      <c r="Z116" s="180"/>
      <c r="AA116" s="237" t="b">
        <f t="shared" si="19"/>
        <v>1</v>
      </c>
      <c r="AB116" s="247">
        <f t="shared" si="20"/>
        <v>0.5</v>
      </c>
      <c r="AC116" s="248" t="b">
        <f t="shared" si="21"/>
        <v>1</v>
      </c>
      <c r="AD116" s="248" t="b">
        <f t="shared" si="22"/>
        <v>1</v>
      </c>
    </row>
    <row r="117" spans="1:30" ht="38.25" x14ac:dyDescent="0.2">
      <c r="A117" s="378">
        <v>115</v>
      </c>
      <c r="B117" s="175" t="s">
        <v>818</v>
      </c>
      <c r="C117" s="374" t="s">
        <v>229</v>
      </c>
      <c r="D117" s="379" t="s">
        <v>819</v>
      </c>
      <c r="E117" s="380" t="s">
        <v>213</v>
      </c>
      <c r="F117" s="175" t="s">
        <v>87</v>
      </c>
      <c r="G117" s="175" t="s">
        <v>820</v>
      </c>
      <c r="H117" s="175" t="s">
        <v>282</v>
      </c>
      <c r="I117" s="176">
        <v>0.42899999999999999</v>
      </c>
      <c r="J117" s="346" t="s">
        <v>351</v>
      </c>
      <c r="K117" s="299">
        <f>447348.44+2000</f>
        <v>449348.44</v>
      </c>
      <c r="L117" s="381">
        <f t="shared" si="14"/>
        <v>224674.22</v>
      </c>
      <c r="M117" s="382">
        <f t="shared" si="13"/>
        <v>224674.22</v>
      </c>
      <c r="N117" s="383">
        <v>0.5</v>
      </c>
      <c r="O117" s="177"/>
      <c r="P117" s="177"/>
      <c r="Q117" s="180"/>
      <c r="R117" s="180"/>
      <c r="S117" s="180"/>
      <c r="T117" s="180"/>
      <c r="U117" s="180"/>
      <c r="V117" s="178">
        <f>L117</f>
        <v>224674.22</v>
      </c>
      <c r="W117" s="178">
        <v>0</v>
      </c>
      <c r="X117" s="180"/>
      <c r="Y117" s="180"/>
      <c r="Z117" s="180"/>
      <c r="AA117" s="237" t="b">
        <f t="shared" si="19"/>
        <v>1</v>
      </c>
      <c r="AB117" s="247">
        <f t="shared" si="20"/>
        <v>0.5</v>
      </c>
      <c r="AC117" s="248" t="b">
        <f t="shared" si="21"/>
        <v>1</v>
      </c>
      <c r="AD117" s="248" t="b">
        <f t="shared" si="22"/>
        <v>1</v>
      </c>
    </row>
    <row r="118" spans="1:30" ht="38.25" x14ac:dyDescent="0.2">
      <c r="A118" s="378">
        <v>116</v>
      </c>
      <c r="B118" s="175" t="s">
        <v>844</v>
      </c>
      <c r="C118" s="374" t="s">
        <v>229</v>
      </c>
      <c r="D118" s="379" t="s">
        <v>769</v>
      </c>
      <c r="E118" s="380" t="s">
        <v>156</v>
      </c>
      <c r="F118" s="175" t="s">
        <v>69</v>
      </c>
      <c r="G118" s="175" t="s">
        <v>845</v>
      </c>
      <c r="H118" s="175" t="s">
        <v>282</v>
      </c>
      <c r="I118" s="176">
        <v>0.56000000000000005</v>
      </c>
      <c r="J118" s="346" t="s">
        <v>508</v>
      </c>
      <c r="K118" s="299">
        <v>697475.18</v>
      </c>
      <c r="L118" s="381">
        <f t="shared" si="14"/>
        <v>348737.59</v>
      </c>
      <c r="M118" s="382">
        <f t="shared" si="13"/>
        <v>348737.59</v>
      </c>
      <c r="N118" s="383">
        <v>0.5</v>
      </c>
      <c r="O118" s="177"/>
      <c r="P118" s="177"/>
      <c r="Q118" s="180"/>
      <c r="R118" s="180"/>
      <c r="S118" s="180"/>
      <c r="T118" s="180"/>
      <c r="U118" s="180"/>
      <c r="V118" s="178">
        <v>348737.59</v>
      </c>
      <c r="W118" s="178">
        <v>0</v>
      </c>
      <c r="X118" s="180"/>
      <c r="Y118" s="180"/>
      <c r="Z118" s="180"/>
      <c r="AA118" s="237" t="b">
        <f t="shared" si="19"/>
        <v>1</v>
      </c>
      <c r="AB118" s="247">
        <f t="shared" si="20"/>
        <v>0.5</v>
      </c>
      <c r="AC118" s="248" t="b">
        <f t="shared" si="21"/>
        <v>1</v>
      </c>
      <c r="AD118" s="248" t="b">
        <f t="shared" si="22"/>
        <v>1</v>
      </c>
    </row>
    <row r="119" spans="1:30" ht="63.75" x14ac:dyDescent="0.2">
      <c r="A119" s="378">
        <v>117</v>
      </c>
      <c r="B119" s="175" t="s">
        <v>888</v>
      </c>
      <c r="C119" s="374" t="s">
        <v>229</v>
      </c>
      <c r="D119" s="379" t="s">
        <v>889</v>
      </c>
      <c r="E119" s="379" t="s">
        <v>216</v>
      </c>
      <c r="F119" s="175" t="s">
        <v>87</v>
      </c>
      <c r="G119" s="175" t="s">
        <v>890</v>
      </c>
      <c r="H119" s="175" t="s">
        <v>596</v>
      </c>
      <c r="I119" s="176">
        <v>0.76500000000000001</v>
      </c>
      <c r="J119" s="346" t="s">
        <v>449</v>
      </c>
      <c r="K119" s="299">
        <v>580771.17000000004</v>
      </c>
      <c r="L119" s="381">
        <f t="shared" si="14"/>
        <v>290385.58</v>
      </c>
      <c r="M119" s="382">
        <f t="shared" si="13"/>
        <v>290385.59000000003</v>
      </c>
      <c r="N119" s="383">
        <v>0.5</v>
      </c>
      <c r="O119" s="177"/>
      <c r="P119" s="177"/>
      <c r="Q119" s="180"/>
      <c r="R119" s="180"/>
      <c r="S119" s="180"/>
      <c r="T119" s="180"/>
      <c r="U119" s="180"/>
      <c r="V119" s="178">
        <f>L119</f>
        <v>290385.58</v>
      </c>
      <c r="W119" s="178">
        <v>0</v>
      </c>
      <c r="X119" s="180"/>
      <c r="Y119" s="180"/>
      <c r="Z119" s="180"/>
      <c r="AA119" s="237" t="b">
        <f t="shared" si="19"/>
        <v>1</v>
      </c>
      <c r="AB119" s="247">
        <f t="shared" si="20"/>
        <v>0.5</v>
      </c>
      <c r="AC119" s="248" t="b">
        <f t="shared" si="21"/>
        <v>1</v>
      </c>
      <c r="AD119" s="248" t="b">
        <f t="shared" si="22"/>
        <v>1</v>
      </c>
    </row>
    <row r="120" spans="1:30" ht="51" x14ac:dyDescent="0.2">
      <c r="A120" s="378">
        <v>118</v>
      </c>
      <c r="B120" s="175" t="s">
        <v>893</v>
      </c>
      <c r="C120" s="374" t="s">
        <v>229</v>
      </c>
      <c r="D120" s="379" t="s">
        <v>894</v>
      </c>
      <c r="E120" s="380" t="s">
        <v>197</v>
      </c>
      <c r="F120" s="175" t="s">
        <v>83</v>
      </c>
      <c r="G120" s="175" t="s">
        <v>895</v>
      </c>
      <c r="H120" s="175" t="s">
        <v>282</v>
      </c>
      <c r="I120" s="176">
        <v>0.32</v>
      </c>
      <c r="J120" s="346" t="s">
        <v>348</v>
      </c>
      <c r="K120" s="299">
        <v>359745.66</v>
      </c>
      <c r="L120" s="381">
        <f t="shared" si="14"/>
        <v>179872.83</v>
      </c>
      <c r="M120" s="382">
        <f t="shared" si="13"/>
        <v>179872.83</v>
      </c>
      <c r="N120" s="383">
        <v>0.5</v>
      </c>
      <c r="O120" s="177"/>
      <c r="P120" s="177"/>
      <c r="Q120" s="180"/>
      <c r="R120" s="180"/>
      <c r="S120" s="180"/>
      <c r="T120" s="180"/>
      <c r="U120" s="180"/>
      <c r="V120" s="178">
        <v>179872.83</v>
      </c>
      <c r="W120" s="178">
        <v>0</v>
      </c>
      <c r="X120" s="180"/>
      <c r="Y120" s="180"/>
      <c r="Z120" s="180"/>
      <c r="AA120" s="237" t="b">
        <f t="shared" si="19"/>
        <v>1</v>
      </c>
      <c r="AB120" s="247">
        <f t="shared" si="20"/>
        <v>0.5</v>
      </c>
      <c r="AC120" s="248" t="b">
        <f t="shared" si="21"/>
        <v>1</v>
      </c>
      <c r="AD120" s="248" t="b">
        <f t="shared" si="22"/>
        <v>1</v>
      </c>
    </row>
    <row r="121" spans="1:30" ht="63.75" x14ac:dyDescent="0.2">
      <c r="A121" s="378">
        <v>119</v>
      </c>
      <c r="B121" s="175" t="s">
        <v>912</v>
      </c>
      <c r="C121" s="374" t="s">
        <v>229</v>
      </c>
      <c r="D121" s="379" t="s">
        <v>913</v>
      </c>
      <c r="E121" s="380" t="s">
        <v>108</v>
      </c>
      <c r="F121" s="175" t="s">
        <v>53</v>
      </c>
      <c r="G121" s="175" t="s">
        <v>914</v>
      </c>
      <c r="H121" s="175" t="s">
        <v>596</v>
      </c>
      <c r="I121" s="176">
        <v>0.85599999999999998</v>
      </c>
      <c r="J121" s="346" t="s">
        <v>411</v>
      </c>
      <c r="K121" s="299">
        <v>483594.32</v>
      </c>
      <c r="L121" s="381">
        <f t="shared" si="14"/>
        <v>241797.16</v>
      </c>
      <c r="M121" s="382">
        <f t="shared" si="13"/>
        <v>241797.16</v>
      </c>
      <c r="N121" s="383">
        <v>0.5</v>
      </c>
      <c r="O121" s="177"/>
      <c r="P121" s="177"/>
      <c r="Q121" s="180"/>
      <c r="R121" s="180"/>
      <c r="S121" s="180"/>
      <c r="T121" s="180"/>
      <c r="U121" s="180"/>
      <c r="V121" s="178">
        <v>241797.16</v>
      </c>
      <c r="W121" s="178">
        <v>0</v>
      </c>
      <c r="X121" s="180"/>
      <c r="Y121" s="180"/>
      <c r="Z121" s="180"/>
      <c r="AA121" s="237" t="b">
        <f t="shared" si="19"/>
        <v>1</v>
      </c>
      <c r="AB121" s="247">
        <f t="shared" si="20"/>
        <v>0.5</v>
      </c>
      <c r="AC121" s="248" t="b">
        <f t="shared" si="21"/>
        <v>1</v>
      </c>
      <c r="AD121" s="248" t="b">
        <f t="shared" si="22"/>
        <v>1</v>
      </c>
    </row>
    <row r="122" spans="1:30" ht="51" x14ac:dyDescent="0.2">
      <c r="A122" s="378">
        <v>120</v>
      </c>
      <c r="B122" s="175" t="s">
        <v>946</v>
      </c>
      <c r="C122" s="374" t="s">
        <v>229</v>
      </c>
      <c r="D122" s="379" t="s">
        <v>947</v>
      </c>
      <c r="E122" s="379" t="s">
        <v>983</v>
      </c>
      <c r="F122" s="175" t="s">
        <v>75</v>
      </c>
      <c r="G122" s="175" t="s">
        <v>948</v>
      </c>
      <c r="H122" s="175" t="s">
        <v>280</v>
      </c>
      <c r="I122" s="176">
        <v>0.75800000000000001</v>
      </c>
      <c r="J122" s="346" t="s">
        <v>515</v>
      </c>
      <c r="K122" s="299">
        <v>866405.31</v>
      </c>
      <c r="L122" s="381">
        <f t="shared" si="14"/>
        <v>433202.65</v>
      </c>
      <c r="M122" s="382">
        <f t="shared" si="13"/>
        <v>433202.66000000003</v>
      </c>
      <c r="N122" s="383">
        <v>0.5</v>
      </c>
      <c r="O122" s="177"/>
      <c r="P122" s="177"/>
      <c r="Q122" s="180"/>
      <c r="R122" s="180"/>
      <c r="S122" s="180"/>
      <c r="T122" s="180"/>
      <c r="U122" s="180"/>
      <c r="V122" s="178">
        <f>L122</f>
        <v>433202.65</v>
      </c>
      <c r="W122" s="178">
        <v>0</v>
      </c>
      <c r="X122" s="180"/>
      <c r="Y122" s="180"/>
      <c r="Z122" s="180"/>
      <c r="AA122" s="237" t="b">
        <f t="shared" si="19"/>
        <v>1</v>
      </c>
      <c r="AB122" s="247">
        <f t="shared" si="20"/>
        <v>0.5</v>
      </c>
      <c r="AC122" s="248" t="b">
        <f t="shared" si="21"/>
        <v>1</v>
      </c>
      <c r="AD122" s="248" t="b">
        <f t="shared" si="22"/>
        <v>1</v>
      </c>
    </row>
    <row r="123" spans="1:30" ht="51" x14ac:dyDescent="0.2">
      <c r="A123" s="378">
        <v>121</v>
      </c>
      <c r="B123" s="175" t="s">
        <v>846</v>
      </c>
      <c r="C123" s="374" t="s">
        <v>229</v>
      </c>
      <c r="D123" s="379" t="s">
        <v>847</v>
      </c>
      <c r="E123" s="379" t="s">
        <v>140</v>
      </c>
      <c r="F123" s="175" t="s">
        <v>63</v>
      </c>
      <c r="G123" s="175" t="s">
        <v>848</v>
      </c>
      <c r="H123" s="175" t="s">
        <v>282</v>
      </c>
      <c r="I123" s="176">
        <v>0.55000000000000004</v>
      </c>
      <c r="J123" s="346" t="s">
        <v>690</v>
      </c>
      <c r="K123" s="299">
        <v>395164.51</v>
      </c>
      <c r="L123" s="381">
        <f t="shared" si="14"/>
        <v>197582.25</v>
      </c>
      <c r="M123" s="382">
        <f t="shared" si="13"/>
        <v>197582.26</v>
      </c>
      <c r="N123" s="383">
        <v>0.5</v>
      </c>
      <c r="O123" s="177"/>
      <c r="P123" s="177"/>
      <c r="Q123" s="180"/>
      <c r="R123" s="180"/>
      <c r="S123" s="180"/>
      <c r="T123" s="180"/>
      <c r="U123" s="180"/>
      <c r="V123" s="178">
        <f>L123</f>
        <v>197582.25</v>
      </c>
      <c r="W123" s="178">
        <v>0</v>
      </c>
      <c r="X123" s="180"/>
      <c r="Y123" s="180"/>
      <c r="Z123" s="180"/>
      <c r="AA123" s="237" t="b">
        <f t="shared" si="19"/>
        <v>1</v>
      </c>
      <c r="AB123" s="247">
        <f t="shared" si="20"/>
        <v>0.5</v>
      </c>
      <c r="AC123" s="248" t="b">
        <f t="shared" si="21"/>
        <v>1</v>
      </c>
      <c r="AD123" s="248" t="b">
        <f t="shared" si="22"/>
        <v>1</v>
      </c>
    </row>
    <row r="124" spans="1:30" ht="38.25" x14ac:dyDescent="0.2">
      <c r="A124" s="378">
        <v>122</v>
      </c>
      <c r="B124" s="175" t="s">
        <v>828</v>
      </c>
      <c r="C124" s="374" t="s">
        <v>229</v>
      </c>
      <c r="D124" s="379" t="s">
        <v>829</v>
      </c>
      <c r="E124" s="380" t="s">
        <v>119</v>
      </c>
      <c r="F124" s="175" t="s">
        <v>55</v>
      </c>
      <c r="G124" s="175" t="s">
        <v>830</v>
      </c>
      <c r="H124" s="175" t="s">
        <v>282</v>
      </c>
      <c r="I124" s="176">
        <v>0.20699999999999999</v>
      </c>
      <c r="J124" s="346" t="s">
        <v>292</v>
      </c>
      <c r="K124" s="299">
        <v>474785.05</v>
      </c>
      <c r="L124" s="381">
        <f t="shared" si="14"/>
        <v>237392.52</v>
      </c>
      <c r="M124" s="382">
        <f t="shared" si="13"/>
        <v>237392.53</v>
      </c>
      <c r="N124" s="383">
        <v>0.5</v>
      </c>
      <c r="O124" s="177"/>
      <c r="P124" s="177"/>
      <c r="Q124" s="180"/>
      <c r="R124" s="180"/>
      <c r="S124" s="180"/>
      <c r="T124" s="180"/>
      <c r="U124" s="180"/>
      <c r="V124" s="178">
        <v>237392.52</v>
      </c>
      <c r="W124" s="178">
        <v>0</v>
      </c>
      <c r="X124" s="180"/>
      <c r="Y124" s="180"/>
      <c r="Z124" s="180"/>
      <c r="AA124" s="237" t="b">
        <f t="shared" si="19"/>
        <v>1</v>
      </c>
      <c r="AB124" s="247">
        <f t="shared" si="20"/>
        <v>0.5</v>
      </c>
      <c r="AC124" s="248" t="b">
        <f t="shared" si="21"/>
        <v>1</v>
      </c>
      <c r="AD124" s="248" t="b">
        <f t="shared" si="22"/>
        <v>1</v>
      </c>
    </row>
    <row r="125" spans="1:30" ht="38.25" x14ac:dyDescent="0.2">
      <c r="A125" s="378">
        <v>123</v>
      </c>
      <c r="B125" s="175" t="s">
        <v>876</v>
      </c>
      <c r="C125" s="374" t="s">
        <v>229</v>
      </c>
      <c r="D125" s="379" t="s">
        <v>877</v>
      </c>
      <c r="E125" s="379" t="s">
        <v>182</v>
      </c>
      <c r="F125" s="175" t="s">
        <v>77</v>
      </c>
      <c r="G125" s="175" t="s">
        <v>878</v>
      </c>
      <c r="H125" s="175" t="s">
        <v>282</v>
      </c>
      <c r="I125" s="176">
        <v>0.65</v>
      </c>
      <c r="J125" s="346" t="s">
        <v>411</v>
      </c>
      <c r="K125" s="299">
        <v>713831.42</v>
      </c>
      <c r="L125" s="381">
        <f t="shared" si="14"/>
        <v>428298.85</v>
      </c>
      <c r="M125" s="382">
        <f t="shared" si="13"/>
        <v>285532.57000000007</v>
      </c>
      <c r="N125" s="383">
        <v>0.6</v>
      </c>
      <c r="O125" s="177"/>
      <c r="P125" s="177"/>
      <c r="Q125" s="180"/>
      <c r="R125" s="180"/>
      <c r="S125" s="180"/>
      <c r="T125" s="180"/>
      <c r="U125" s="180"/>
      <c r="V125" s="178">
        <v>428298.85</v>
      </c>
      <c r="W125" s="178">
        <v>0</v>
      </c>
      <c r="X125" s="180"/>
      <c r="Y125" s="180"/>
      <c r="Z125" s="180"/>
      <c r="AA125" s="237" t="b">
        <f t="shared" ref="AA125" si="23">L125=SUM(O125:Z125)</f>
        <v>1</v>
      </c>
      <c r="AB125" s="247">
        <f t="shared" ref="AB125" si="24">ROUND(L125/K125,4)</f>
        <v>0.6</v>
      </c>
      <c r="AC125" s="248" t="b">
        <f t="shared" ref="AC125" si="25">AB125=N125</f>
        <v>1</v>
      </c>
      <c r="AD125" s="248" t="b">
        <f t="shared" ref="AD125" si="26">K125=L125+M125</f>
        <v>1</v>
      </c>
    </row>
    <row r="126" spans="1:30" ht="76.5" x14ac:dyDescent="0.2">
      <c r="A126" s="378">
        <v>124</v>
      </c>
      <c r="B126" s="175" t="s">
        <v>734</v>
      </c>
      <c r="C126" s="374" t="s">
        <v>229</v>
      </c>
      <c r="D126" s="379" t="s">
        <v>735</v>
      </c>
      <c r="E126" s="380" t="s">
        <v>159</v>
      </c>
      <c r="F126" s="175" t="s">
        <v>69</v>
      </c>
      <c r="G126" s="175" t="s">
        <v>736</v>
      </c>
      <c r="H126" s="175" t="s">
        <v>282</v>
      </c>
      <c r="I126" s="176">
        <v>0.999</v>
      </c>
      <c r="J126" s="346" t="s">
        <v>296</v>
      </c>
      <c r="K126" s="299">
        <v>752777.54</v>
      </c>
      <c r="L126" s="381">
        <f t="shared" si="14"/>
        <v>441880.41</v>
      </c>
      <c r="M126" s="382">
        <f t="shared" si="13"/>
        <v>310897.13000000006</v>
      </c>
      <c r="N126" s="384">
        <v>0.58699999999999997</v>
      </c>
      <c r="O126" s="177"/>
      <c r="P126" s="177"/>
      <c r="Q126" s="180"/>
      <c r="R126" s="180"/>
      <c r="S126" s="180"/>
      <c r="T126" s="180"/>
      <c r="U126" s="180"/>
      <c r="V126" s="178">
        <f>L126</f>
        <v>441880.41</v>
      </c>
      <c r="W126" s="178">
        <v>0</v>
      </c>
      <c r="X126" s="180"/>
      <c r="Y126" s="180"/>
      <c r="Z126" s="180"/>
      <c r="AA126" s="237" t="b">
        <f t="shared" ref="AA126" si="27">L126=SUM(O126:Z126)</f>
        <v>1</v>
      </c>
      <c r="AB126" s="372">
        <f t="shared" ref="AB126" si="28">ROUND(L126/K126,4)</f>
        <v>0.58699999999999997</v>
      </c>
      <c r="AC126" s="248" t="b">
        <f t="shared" ref="AC126" si="29">AB126=N126</f>
        <v>1</v>
      </c>
      <c r="AD126" s="248" t="b">
        <f t="shared" ref="AD126" si="30">K126=L126+M126</f>
        <v>1</v>
      </c>
    </row>
    <row r="127" spans="1:30" s="232" customFormat="1" ht="51" x14ac:dyDescent="0.2">
      <c r="A127" s="274" t="s">
        <v>987</v>
      </c>
      <c r="B127" s="197" t="s">
        <v>681</v>
      </c>
      <c r="C127" s="275" t="s">
        <v>229</v>
      </c>
      <c r="D127" s="276" t="s">
        <v>682</v>
      </c>
      <c r="E127" s="277" t="s">
        <v>683</v>
      </c>
      <c r="F127" s="197" t="s">
        <v>75</v>
      </c>
      <c r="G127" s="197" t="s">
        <v>684</v>
      </c>
      <c r="H127" s="197" t="s">
        <v>280</v>
      </c>
      <c r="I127" s="278">
        <v>1.165</v>
      </c>
      <c r="J127" s="279" t="s">
        <v>288</v>
      </c>
      <c r="K127" s="280">
        <v>5909647.6100000003</v>
      </c>
      <c r="L127" s="281">
        <v>1005735.1</v>
      </c>
      <c r="M127" s="281">
        <f>K127-L127</f>
        <v>4903912.5100000007</v>
      </c>
      <c r="N127" s="282">
        <v>0.6</v>
      </c>
      <c r="O127" s="283"/>
      <c r="P127" s="283"/>
      <c r="Q127" s="284"/>
      <c r="R127" s="284"/>
      <c r="S127" s="284"/>
      <c r="T127" s="284"/>
      <c r="U127" s="281"/>
      <c r="V127" s="281">
        <v>1005735.1</v>
      </c>
      <c r="W127" s="281">
        <v>0</v>
      </c>
      <c r="X127" s="281"/>
      <c r="Y127" s="284"/>
      <c r="Z127" s="284"/>
      <c r="AA127" s="285" t="b">
        <f t="shared" si="15"/>
        <v>1</v>
      </c>
      <c r="AB127" s="286">
        <f t="shared" si="16"/>
        <v>0.17019999999999999</v>
      </c>
      <c r="AC127" s="287" t="b">
        <f t="shared" si="17"/>
        <v>0</v>
      </c>
      <c r="AD127" s="287" t="b">
        <f t="shared" si="18"/>
        <v>1</v>
      </c>
    </row>
    <row r="128" spans="1:30" x14ac:dyDescent="0.2">
      <c r="A128" s="422" t="s">
        <v>44</v>
      </c>
      <c r="B128" s="423"/>
      <c r="C128" s="423"/>
      <c r="D128" s="423"/>
      <c r="E128" s="423"/>
      <c r="F128" s="423"/>
      <c r="G128" s="423"/>
      <c r="H128" s="424"/>
      <c r="I128" s="210">
        <f>SUM(I3:I127)</f>
        <v>109.08</v>
      </c>
      <c r="J128" s="288" t="s">
        <v>14</v>
      </c>
      <c r="K128" s="289">
        <f>SUM(K3:K127)</f>
        <v>334270290.81</v>
      </c>
      <c r="L128" s="289">
        <f>SUM(L3:L127)</f>
        <v>187134790.51000005</v>
      </c>
      <c r="M128" s="289">
        <f>SUM(M3:M127)</f>
        <v>147135500.29999998</v>
      </c>
      <c r="N128" s="212" t="s">
        <v>14</v>
      </c>
      <c r="O128" s="289">
        <f t="shared" ref="O128:Z128" si="31">SUM(O3:O127)</f>
        <v>0</v>
      </c>
      <c r="P128" s="289">
        <f t="shared" si="31"/>
        <v>0</v>
      </c>
      <c r="Q128" s="290">
        <f t="shared" si="31"/>
        <v>0</v>
      </c>
      <c r="R128" s="290">
        <f t="shared" si="31"/>
        <v>0</v>
      </c>
      <c r="S128" s="290">
        <f t="shared" si="31"/>
        <v>0</v>
      </c>
      <c r="T128" s="290">
        <f t="shared" si="31"/>
        <v>2183046.9500000002</v>
      </c>
      <c r="U128" s="290">
        <f t="shared" si="31"/>
        <v>15819167.539999999</v>
      </c>
      <c r="V128" s="290">
        <f t="shared" si="31"/>
        <v>137300927.77999997</v>
      </c>
      <c r="W128" s="290">
        <f t="shared" si="31"/>
        <v>31831648.239999998</v>
      </c>
      <c r="X128" s="290">
        <f t="shared" si="31"/>
        <v>0</v>
      </c>
      <c r="Y128" s="290">
        <f t="shared" si="31"/>
        <v>0</v>
      </c>
      <c r="Z128" s="290">
        <f t="shared" si="31"/>
        <v>0</v>
      </c>
      <c r="AA128" s="237" t="b">
        <f t="shared" si="1"/>
        <v>1</v>
      </c>
      <c r="AB128" s="247">
        <f t="shared" si="2"/>
        <v>0.55979999999999996</v>
      </c>
      <c r="AC128" s="248" t="s">
        <v>14</v>
      </c>
      <c r="AD128" s="248" t="b">
        <f t="shared" si="4"/>
        <v>1</v>
      </c>
    </row>
    <row r="129" spans="1:30" s="255" customFormat="1" x14ac:dyDescent="0.2">
      <c r="A129" s="419" t="s">
        <v>37</v>
      </c>
      <c r="B129" s="420"/>
      <c r="C129" s="420"/>
      <c r="D129" s="420"/>
      <c r="E129" s="420"/>
      <c r="F129" s="420"/>
      <c r="G129" s="420"/>
      <c r="H129" s="421"/>
      <c r="I129" s="215">
        <f>SUMIF($C$3:$C$127,"K",I3:I127)</f>
        <v>11.504</v>
      </c>
      <c r="J129" s="291" t="s">
        <v>14</v>
      </c>
      <c r="K129" s="292">
        <f>SUMIF($C$3:$C$127,"K",K3:K127)</f>
        <v>57701589.739999987</v>
      </c>
      <c r="L129" s="292">
        <f>SUMIF($C$3:$C$127,"K",L3:L127)</f>
        <v>35133174.68</v>
      </c>
      <c r="M129" s="292">
        <f>SUMIF($C$3:$C$127,"K",M3:M127)</f>
        <v>22568415.060000002</v>
      </c>
      <c r="N129" s="217" t="s">
        <v>14</v>
      </c>
      <c r="O129" s="292">
        <f t="shared" ref="O129:Z129" si="32">SUMIF($C$3:$C$127,"K",O3:O127)</f>
        <v>0</v>
      </c>
      <c r="P129" s="292">
        <f t="shared" si="32"/>
        <v>0</v>
      </c>
      <c r="Q129" s="250">
        <f t="shared" si="32"/>
        <v>0</v>
      </c>
      <c r="R129" s="250">
        <f t="shared" si="32"/>
        <v>0</v>
      </c>
      <c r="S129" s="250">
        <f t="shared" si="32"/>
        <v>0</v>
      </c>
      <c r="T129" s="250">
        <f t="shared" si="32"/>
        <v>2183046.9500000002</v>
      </c>
      <c r="U129" s="250">
        <f t="shared" si="32"/>
        <v>15819167.539999999</v>
      </c>
      <c r="V129" s="250">
        <f t="shared" si="32"/>
        <v>17130960.189999998</v>
      </c>
      <c r="W129" s="250">
        <f t="shared" si="32"/>
        <v>0</v>
      </c>
      <c r="X129" s="250">
        <f t="shared" si="32"/>
        <v>0</v>
      </c>
      <c r="Y129" s="250">
        <f t="shared" si="32"/>
        <v>0</v>
      </c>
      <c r="Z129" s="250">
        <f t="shared" si="32"/>
        <v>0</v>
      </c>
      <c r="AA129" s="252" t="b">
        <f t="shared" si="1"/>
        <v>1</v>
      </c>
      <c r="AB129" s="253">
        <f t="shared" si="2"/>
        <v>0.6089</v>
      </c>
      <c r="AC129" s="254" t="s">
        <v>14</v>
      </c>
      <c r="AD129" s="254" t="b">
        <f t="shared" si="4"/>
        <v>1</v>
      </c>
    </row>
    <row r="130" spans="1:30" x14ac:dyDescent="0.2">
      <c r="A130" s="422" t="s">
        <v>38</v>
      </c>
      <c r="B130" s="423"/>
      <c r="C130" s="423"/>
      <c r="D130" s="423"/>
      <c r="E130" s="423"/>
      <c r="F130" s="423"/>
      <c r="G130" s="423"/>
      <c r="H130" s="424"/>
      <c r="I130" s="210">
        <f>SUMIF($C$3:$C$127,"N",I3:I127)</f>
        <v>81.780999999999963</v>
      </c>
      <c r="J130" s="288" t="s">
        <v>14</v>
      </c>
      <c r="K130" s="289">
        <f>SUMIF($C$3:$C$127,"N",K3:K127)</f>
        <v>172155191.43999985</v>
      </c>
      <c r="L130" s="289">
        <f>SUMIF($C$3:$C$127,"N",L3:L127)</f>
        <v>92505152.36999999</v>
      </c>
      <c r="M130" s="289">
        <f>SUMIF($C$3:$C$127,"N",M3:M127)</f>
        <v>79650039.070000023</v>
      </c>
      <c r="N130" s="212" t="s">
        <v>14</v>
      </c>
      <c r="O130" s="289">
        <f t="shared" ref="O130:Z130" si="33">SUMIF($C$3:$C$127,"N",O3:O127)</f>
        <v>0</v>
      </c>
      <c r="P130" s="289">
        <f t="shared" si="33"/>
        <v>0</v>
      </c>
      <c r="Q130" s="290">
        <f t="shared" si="33"/>
        <v>0</v>
      </c>
      <c r="R130" s="290">
        <f t="shared" si="33"/>
        <v>0</v>
      </c>
      <c r="S130" s="290">
        <f t="shared" si="33"/>
        <v>0</v>
      </c>
      <c r="T130" s="290">
        <f t="shared" si="33"/>
        <v>0</v>
      </c>
      <c r="U130" s="290">
        <f t="shared" si="33"/>
        <v>0</v>
      </c>
      <c r="V130" s="290">
        <f t="shared" si="33"/>
        <v>92505152.36999999</v>
      </c>
      <c r="W130" s="290">
        <f t="shared" si="33"/>
        <v>0</v>
      </c>
      <c r="X130" s="290">
        <f t="shared" si="33"/>
        <v>0</v>
      </c>
      <c r="Y130" s="290">
        <f t="shared" si="33"/>
        <v>0</v>
      </c>
      <c r="Z130" s="290">
        <f t="shared" si="33"/>
        <v>0</v>
      </c>
      <c r="AA130" s="237" t="b">
        <f t="shared" si="1"/>
        <v>1</v>
      </c>
      <c r="AB130" s="247">
        <f t="shared" si="2"/>
        <v>0.5373</v>
      </c>
      <c r="AC130" s="248" t="s">
        <v>14</v>
      </c>
      <c r="AD130" s="248" t="b">
        <f t="shared" si="4"/>
        <v>1</v>
      </c>
    </row>
    <row r="131" spans="1:30" x14ac:dyDescent="0.2">
      <c r="A131" s="419" t="s">
        <v>39</v>
      </c>
      <c r="B131" s="420"/>
      <c r="C131" s="420"/>
      <c r="D131" s="420"/>
      <c r="E131" s="420"/>
      <c r="F131" s="420"/>
      <c r="G131" s="420"/>
      <c r="H131" s="421"/>
      <c r="I131" s="215">
        <f>SUMIF($C$3:$C$127,"W",I3:I127)</f>
        <v>15.795</v>
      </c>
      <c r="J131" s="291" t="s">
        <v>14</v>
      </c>
      <c r="K131" s="292">
        <f>SUMIF($C$3:$C$127,"W",K3:K127)</f>
        <v>104413509.63</v>
      </c>
      <c r="L131" s="292">
        <f>SUMIF($C$3:$C$127,"W",L3:L127)</f>
        <v>59496463.459999993</v>
      </c>
      <c r="M131" s="292">
        <f>SUMIF($C$3:$C$127,"W",M3:M127)</f>
        <v>44917046.169999994</v>
      </c>
      <c r="N131" s="217" t="s">
        <v>14</v>
      </c>
      <c r="O131" s="292">
        <f t="shared" ref="O131:Z131" si="34">SUMIF($C$3:$C$127,"W",O3:O127)</f>
        <v>0</v>
      </c>
      <c r="P131" s="292">
        <f t="shared" si="34"/>
        <v>0</v>
      </c>
      <c r="Q131" s="250">
        <f t="shared" si="34"/>
        <v>0</v>
      </c>
      <c r="R131" s="250">
        <f t="shared" si="34"/>
        <v>0</v>
      </c>
      <c r="S131" s="250">
        <f t="shared" si="34"/>
        <v>0</v>
      </c>
      <c r="T131" s="250">
        <f t="shared" si="34"/>
        <v>0</v>
      </c>
      <c r="U131" s="250">
        <f t="shared" si="34"/>
        <v>0</v>
      </c>
      <c r="V131" s="250">
        <f t="shared" si="34"/>
        <v>27664815.220000003</v>
      </c>
      <c r="W131" s="250">
        <f t="shared" si="34"/>
        <v>31831648.239999998</v>
      </c>
      <c r="X131" s="250">
        <f t="shared" si="34"/>
        <v>0</v>
      </c>
      <c r="Y131" s="250">
        <f t="shared" si="34"/>
        <v>0</v>
      </c>
      <c r="Z131" s="250">
        <f t="shared" si="34"/>
        <v>0</v>
      </c>
      <c r="AA131" s="237" t="b">
        <f t="shared" si="1"/>
        <v>1</v>
      </c>
      <c r="AB131" s="247">
        <f t="shared" ref="AB131" si="35">ROUND(L131/K131,4)</f>
        <v>0.56979999999999997</v>
      </c>
      <c r="AC131" s="248" t="s">
        <v>14</v>
      </c>
      <c r="AD131" s="248" t="b">
        <f t="shared" ref="AD131" si="36">K131=L131+M131</f>
        <v>1</v>
      </c>
    </row>
    <row r="132" spans="1:30" x14ac:dyDescent="0.2">
      <c r="A132" s="293"/>
      <c r="K132" s="294"/>
    </row>
    <row r="133" spans="1:30" x14ac:dyDescent="0.2">
      <c r="A133" s="223" t="s">
        <v>24</v>
      </c>
    </row>
    <row r="134" spans="1:30" x14ac:dyDescent="0.2">
      <c r="A134" s="227" t="s">
        <v>25</v>
      </c>
    </row>
    <row r="135" spans="1:30" x14ac:dyDescent="0.2">
      <c r="A135" s="223" t="s">
        <v>42</v>
      </c>
    </row>
    <row r="136" spans="1:30" x14ac:dyDescent="0.2">
      <c r="A136" s="232" t="s">
        <v>46</v>
      </c>
    </row>
  </sheetData>
  <mergeCells count="19">
    <mergeCell ref="A1:A2"/>
    <mergeCell ref="B1:B2"/>
    <mergeCell ref="C1:C2"/>
    <mergeCell ref="F1:F2"/>
    <mergeCell ref="G1:G2"/>
    <mergeCell ref="D1:D2"/>
    <mergeCell ref="O1:Z1"/>
    <mergeCell ref="A131:H131"/>
    <mergeCell ref="A130:H130"/>
    <mergeCell ref="E1:E2"/>
    <mergeCell ref="A129:H129"/>
    <mergeCell ref="N1:N2"/>
    <mergeCell ref="L1:L2"/>
    <mergeCell ref="M1:M2"/>
    <mergeCell ref="A128:H128"/>
    <mergeCell ref="H1:H2"/>
    <mergeCell ref="I1:I2"/>
    <mergeCell ref="J1:J2"/>
    <mergeCell ref="K1:K2"/>
  </mergeCells>
  <conditionalFormatting sqref="AA3:AC131">
    <cfRule type="containsText" dxfId="7" priority="1" operator="containsText" text="fałsz">
      <formula>NOT(ISERROR(SEARCH("fałsz",AA3)))</formula>
    </cfRule>
  </conditionalFormatting>
  <conditionalFormatting sqref="AA3:AD131">
    <cfRule type="cellIs" dxfId="6" priority="2" operator="equal">
      <formula>FALSE</formula>
    </cfRule>
  </conditionalFormatting>
  <dataValidations count="2">
    <dataValidation type="list" allowBlank="1" showInputMessage="1" showErrorMessage="1" sqref="G12:G15 H3:H11 H16:H127">
      <formula1>"B,P,R"</formula1>
    </dataValidation>
    <dataValidation type="list" allowBlank="1" showInputMessage="1" showErrorMessage="1" sqref="C3:C127">
      <formula1>"N,K,W"</formula1>
    </dataValidation>
  </dataValidations>
  <pageMargins left="0.23622047244094491" right="0.23622047244094491" top="0.74803149606299213" bottom="0.74803149606299213" header="0.31496062992125984" footer="0.31496062992125984"/>
  <pageSetup paperSize="8" scale="49" fitToHeight="0" orientation="landscape" r:id="rId1"/>
  <headerFooter>
    <oddHeader>&amp;LWojewództwo &amp;KFF0000LUBELSKIE&amp;K01+000 - zadania gminne lista podstawowa</oddHeader>
    <oddFooter>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1"/>
  <sheetViews>
    <sheetView showGridLines="0" view="pageBreakPreview" zoomScaleNormal="90" zoomScaleSheetLayoutView="100" workbookViewId="0">
      <selection sqref="A1:A2"/>
    </sheetView>
  </sheetViews>
  <sheetFormatPr defaultColWidth="9.140625" defaultRowHeight="12.75" x14ac:dyDescent="0.25"/>
  <cols>
    <col min="1" max="1" width="15.7109375" style="296" customWidth="1"/>
    <col min="2" max="2" width="15.7109375" style="326" customWidth="1"/>
    <col min="3" max="5" width="15.7109375" style="296" customWidth="1"/>
    <col min="6" max="6" width="25" style="296" customWidth="1"/>
    <col min="7" max="8" width="15.7109375" style="297" customWidth="1"/>
    <col min="9" max="9" width="15.7109375" style="344" customWidth="1"/>
    <col min="10" max="10" width="15.7109375" style="327" customWidth="1"/>
    <col min="11" max="11" width="18.5703125" style="296" customWidth="1"/>
    <col min="12" max="12" width="15.7109375" style="296" customWidth="1"/>
    <col min="13" max="13" width="15.7109375" style="297" customWidth="1"/>
    <col min="14" max="29" width="15.7109375" style="296" customWidth="1"/>
    <col min="30" max="16384" width="9.140625" style="296"/>
  </cols>
  <sheetData>
    <row r="1" spans="1:30" x14ac:dyDescent="0.25">
      <c r="A1" s="404" t="s">
        <v>4</v>
      </c>
      <c r="B1" s="412" t="s">
        <v>5</v>
      </c>
      <c r="C1" s="413" t="s">
        <v>45</v>
      </c>
      <c r="D1" s="408" t="s">
        <v>6</v>
      </c>
      <c r="E1" s="413" t="s">
        <v>32</v>
      </c>
      <c r="F1" s="408" t="s">
        <v>7</v>
      </c>
      <c r="G1" s="404" t="s">
        <v>26</v>
      </c>
      <c r="H1" s="404" t="s">
        <v>8</v>
      </c>
      <c r="I1" s="404" t="s">
        <v>23</v>
      </c>
      <c r="J1" s="405" t="s">
        <v>9</v>
      </c>
      <c r="K1" s="404" t="s">
        <v>10</v>
      </c>
      <c r="L1" s="408" t="s">
        <v>13</v>
      </c>
      <c r="M1" s="404" t="s">
        <v>11</v>
      </c>
      <c r="N1" s="414" t="s">
        <v>12</v>
      </c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</row>
    <row r="2" spans="1:30" ht="30.75" customHeight="1" x14ac:dyDescent="0.25">
      <c r="A2" s="404"/>
      <c r="B2" s="412"/>
      <c r="C2" s="414"/>
      <c r="D2" s="409"/>
      <c r="E2" s="414"/>
      <c r="F2" s="409"/>
      <c r="G2" s="404"/>
      <c r="H2" s="404"/>
      <c r="I2" s="404"/>
      <c r="J2" s="405"/>
      <c r="K2" s="404"/>
      <c r="L2" s="409"/>
      <c r="M2" s="404"/>
      <c r="N2" s="144">
        <v>2019</v>
      </c>
      <c r="O2" s="144">
        <v>2020</v>
      </c>
      <c r="P2" s="144">
        <v>2021</v>
      </c>
      <c r="Q2" s="144">
        <v>2022</v>
      </c>
      <c r="R2" s="144">
        <v>2023</v>
      </c>
      <c r="S2" s="144">
        <v>2024</v>
      </c>
      <c r="T2" s="144">
        <v>2025</v>
      </c>
      <c r="U2" s="144">
        <v>2026</v>
      </c>
      <c r="V2" s="144">
        <v>2027</v>
      </c>
      <c r="W2" s="144">
        <v>2028</v>
      </c>
      <c r="X2" s="144">
        <v>2029</v>
      </c>
      <c r="Y2" s="144">
        <v>2030</v>
      </c>
      <c r="Z2" s="297" t="s">
        <v>28</v>
      </c>
      <c r="AA2" s="297" t="s">
        <v>29</v>
      </c>
      <c r="AB2" s="297" t="s">
        <v>30</v>
      </c>
      <c r="AC2" s="298" t="s">
        <v>31</v>
      </c>
    </row>
    <row r="3" spans="1:30" s="307" customFormat="1" ht="51" x14ac:dyDescent="0.25">
      <c r="A3" s="175">
        <v>1</v>
      </c>
      <c r="B3" s="170" t="s">
        <v>297</v>
      </c>
      <c r="C3" s="182" t="s">
        <v>229</v>
      </c>
      <c r="D3" s="190" t="s">
        <v>298</v>
      </c>
      <c r="E3" s="191" t="s">
        <v>62</v>
      </c>
      <c r="F3" s="192" t="s">
        <v>299</v>
      </c>
      <c r="G3" s="175" t="s">
        <v>280</v>
      </c>
      <c r="H3" s="176">
        <v>1.6950000000000001</v>
      </c>
      <c r="I3" s="346" t="s">
        <v>290</v>
      </c>
      <c r="J3" s="299">
        <v>6591315.9000000004</v>
      </c>
      <c r="K3" s="300">
        <f t="shared" ref="K3:K21" si="0">ROUNDDOWN(J3*M3,2)</f>
        <v>3954789.54</v>
      </c>
      <c r="L3" s="301">
        <v>2636526.3600000003</v>
      </c>
      <c r="M3" s="351">
        <v>0.6</v>
      </c>
      <c r="N3" s="300"/>
      <c r="O3" s="300"/>
      <c r="P3" s="302"/>
      <c r="Q3" s="302"/>
      <c r="R3" s="302"/>
      <c r="S3" s="302"/>
      <c r="T3" s="302"/>
      <c r="U3" s="303">
        <v>3954789.54</v>
      </c>
      <c r="V3" s="303">
        <v>0</v>
      </c>
      <c r="W3" s="302"/>
      <c r="X3" s="302"/>
      <c r="Y3" s="302"/>
      <c r="Z3" s="297" t="b">
        <f t="shared" ref="Z3:Z21" si="1">K3=SUM(N3:Y3)</f>
        <v>1</v>
      </c>
      <c r="AA3" s="304">
        <f t="shared" ref="AA3:AA21" si="2">ROUND(K3/J3,4)</f>
        <v>0.6</v>
      </c>
      <c r="AB3" s="305" t="b">
        <f t="shared" ref="AB3:AB21" si="3">AA3=M3</f>
        <v>1</v>
      </c>
      <c r="AC3" s="305" t="b">
        <f t="shared" ref="AC3:AC21" si="4">J3=K3+L3</f>
        <v>1</v>
      </c>
      <c r="AD3" s="306"/>
    </row>
    <row r="4" spans="1:30" s="307" customFormat="1" ht="51" x14ac:dyDescent="0.25">
      <c r="A4" s="175">
        <v>2</v>
      </c>
      <c r="B4" s="170" t="s">
        <v>300</v>
      </c>
      <c r="C4" s="182" t="s">
        <v>229</v>
      </c>
      <c r="D4" s="190" t="s">
        <v>247</v>
      </c>
      <c r="E4" s="191" t="s">
        <v>74</v>
      </c>
      <c r="F4" s="192" t="s">
        <v>301</v>
      </c>
      <c r="G4" s="175" t="s">
        <v>282</v>
      </c>
      <c r="H4" s="176">
        <v>1.2250000000000001</v>
      </c>
      <c r="I4" s="346" t="s">
        <v>287</v>
      </c>
      <c r="J4" s="299">
        <v>4607577.01</v>
      </c>
      <c r="K4" s="300">
        <f t="shared" si="0"/>
        <v>2303788.5</v>
      </c>
      <c r="L4" s="301">
        <v>2303788.5099999998</v>
      </c>
      <c r="M4" s="351">
        <v>0.5</v>
      </c>
      <c r="N4" s="300"/>
      <c r="O4" s="300"/>
      <c r="P4" s="302"/>
      <c r="Q4" s="302"/>
      <c r="R4" s="302"/>
      <c r="S4" s="302"/>
      <c r="T4" s="302"/>
      <c r="U4" s="303">
        <v>2303788.5</v>
      </c>
      <c r="V4" s="303">
        <v>0</v>
      </c>
      <c r="W4" s="302"/>
      <c r="X4" s="302"/>
      <c r="Y4" s="302"/>
      <c r="Z4" s="297" t="b">
        <f t="shared" si="1"/>
        <v>1</v>
      </c>
      <c r="AA4" s="304">
        <f t="shared" si="2"/>
        <v>0.5</v>
      </c>
      <c r="AB4" s="305" t="b">
        <f t="shared" si="3"/>
        <v>1</v>
      </c>
      <c r="AC4" s="305" t="b">
        <f t="shared" si="4"/>
        <v>1</v>
      </c>
      <c r="AD4" s="306"/>
    </row>
    <row r="5" spans="1:30" s="307" customFormat="1" ht="51" x14ac:dyDescent="0.25">
      <c r="A5" s="175">
        <v>3</v>
      </c>
      <c r="B5" s="170" t="s">
        <v>302</v>
      </c>
      <c r="C5" s="182" t="s">
        <v>229</v>
      </c>
      <c r="D5" s="190" t="s">
        <v>303</v>
      </c>
      <c r="E5" s="191" t="s">
        <v>52</v>
      </c>
      <c r="F5" s="192" t="s">
        <v>304</v>
      </c>
      <c r="G5" s="175" t="s">
        <v>280</v>
      </c>
      <c r="H5" s="176">
        <v>3.8239999999999998</v>
      </c>
      <c r="I5" s="346" t="s">
        <v>290</v>
      </c>
      <c r="J5" s="299">
        <v>19428972.280000001</v>
      </c>
      <c r="K5" s="300">
        <f t="shared" si="0"/>
        <v>11657383.359999999</v>
      </c>
      <c r="L5" s="301">
        <v>7771588.9200000018</v>
      </c>
      <c r="M5" s="351">
        <v>0.6</v>
      </c>
      <c r="N5" s="300"/>
      <c r="O5" s="300"/>
      <c r="P5" s="302"/>
      <c r="Q5" s="302"/>
      <c r="R5" s="302"/>
      <c r="S5" s="302"/>
      <c r="T5" s="302"/>
      <c r="U5" s="303">
        <v>11657383.359999999</v>
      </c>
      <c r="V5" s="303">
        <v>0</v>
      </c>
      <c r="W5" s="302"/>
      <c r="X5" s="302"/>
      <c r="Y5" s="302"/>
      <c r="Z5" s="297" t="b">
        <f t="shared" si="1"/>
        <v>1</v>
      </c>
      <c r="AA5" s="304">
        <f t="shared" si="2"/>
        <v>0.6</v>
      </c>
      <c r="AB5" s="305" t="b">
        <f t="shared" si="3"/>
        <v>1</v>
      </c>
      <c r="AC5" s="305" t="b">
        <f t="shared" si="4"/>
        <v>1</v>
      </c>
      <c r="AD5" s="306"/>
    </row>
    <row r="6" spans="1:30" s="316" customFormat="1" ht="51" x14ac:dyDescent="0.25">
      <c r="A6" s="162">
        <v>4</v>
      </c>
      <c r="B6" s="147" t="s">
        <v>305</v>
      </c>
      <c r="C6" s="186" t="s">
        <v>225</v>
      </c>
      <c r="D6" s="193" t="s">
        <v>230</v>
      </c>
      <c r="E6" s="194" t="s">
        <v>78</v>
      </c>
      <c r="F6" s="195" t="s">
        <v>306</v>
      </c>
      <c r="G6" s="162" t="s">
        <v>280</v>
      </c>
      <c r="H6" s="163">
        <v>3</v>
      </c>
      <c r="I6" s="345" t="s">
        <v>345</v>
      </c>
      <c r="J6" s="308">
        <v>13319570.93</v>
      </c>
      <c r="K6" s="309">
        <f t="shared" si="0"/>
        <v>6659785.46</v>
      </c>
      <c r="L6" s="216">
        <v>6659785.4699999997</v>
      </c>
      <c r="M6" s="352">
        <v>0.5</v>
      </c>
      <c r="N6" s="309"/>
      <c r="O6" s="309"/>
      <c r="P6" s="310"/>
      <c r="Q6" s="310"/>
      <c r="R6" s="310"/>
      <c r="S6" s="310"/>
      <c r="T6" s="310"/>
      <c r="U6" s="311">
        <v>3331142.73</v>
      </c>
      <c r="V6" s="311">
        <v>3328642.73</v>
      </c>
      <c r="W6" s="310"/>
      <c r="X6" s="310"/>
      <c r="Y6" s="310"/>
      <c r="Z6" s="312" t="b">
        <f t="shared" si="1"/>
        <v>1</v>
      </c>
      <c r="AA6" s="313">
        <f t="shared" si="2"/>
        <v>0.5</v>
      </c>
      <c r="AB6" s="314" t="b">
        <f t="shared" si="3"/>
        <v>1</v>
      </c>
      <c r="AC6" s="314" t="b">
        <f t="shared" si="4"/>
        <v>1</v>
      </c>
      <c r="AD6" s="315"/>
    </row>
    <row r="7" spans="1:30" s="307" customFormat="1" ht="63.75" x14ac:dyDescent="0.25">
      <c r="A7" s="175">
        <v>5</v>
      </c>
      <c r="B7" s="170" t="s">
        <v>307</v>
      </c>
      <c r="C7" s="182" t="s">
        <v>229</v>
      </c>
      <c r="D7" s="190" t="s">
        <v>233</v>
      </c>
      <c r="E7" s="191" t="s">
        <v>86</v>
      </c>
      <c r="F7" s="192" t="s">
        <v>308</v>
      </c>
      <c r="G7" s="175" t="s">
        <v>282</v>
      </c>
      <c r="H7" s="176">
        <v>2.5550000000000002</v>
      </c>
      <c r="I7" s="346" t="s">
        <v>284</v>
      </c>
      <c r="J7" s="299">
        <v>4867706.71</v>
      </c>
      <c r="K7" s="300">
        <f t="shared" si="0"/>
        <v>3407394.69</v>
      </c>
      <c r="L7" s="301">
        <v>1460312.02</v>
      </c>
      <c r="M7" s="351">
        <v>0.7</v>
      </c>
      <c r="N7" s="300"/>
      <c r="O7" s="300"/>
      <c r="P7" s="302"/>
      <c r="Q7" s="302"/>
      <c r="R7" s="302"/>
      <c r="S7" s="302"/>
      <c r="T7" s="302"/>
      <c r="U7" s="303">
        <v>3407394.69</v>
      </c>
      <c r="V7" s="303">
        <v>0</v>
      </c>
      <c r="W7" s="302"/>
      <c r="X7" s="302"/>
      <c r="Y7" s="302"/>
      <c r="Z7" s="297" t="b">
        <f t="shared" si="1"/>
        <v>1</v>
      </c>
      <c r="AA7" s="304">
        <f t="shared" si="2"/>
        <v>0.7</v>
      </c>
      <c r="AB7" s="305" t="b">
        <f t="shared" si="3"/>
        <v>1</v>
      </c>
      <c r="AC7" s="305" t="b">
        <f t="shared" si="4"/>
        <v>1</v>
      </c>
      <c r="AD7" s="306"/>
    </row>
    <row r="8" spans="1:30" s="307" customFormat="1" ht="38.25" x14ac:dyDescent="0.25">
      <c r="A8" s="175">
        <v>6</v>
      </c>
      <c r="B8" s="170" t="s">
        <v>309</v>
      </c>
      <c r="C8" s="182" t="s">
        <v>229</v>
      </c>
      <c r="D8" s="190" t="s">
        <v>274</v>
      </c>
      <c r="E8" s="191" t="s">
        <v>80</v>
      </c>
      <c r="F8" s="192" t="s">
        <v>310</v>
      </c>
      <c r="G8" s="175" t="s">
        <v>282</v>
      </c>
      <c r="H8" s="176">
        <v>2.1659999999999999</v>
      </c>
      <c r="I8" s="346" t="s">
        <v>288</v>
      </c>
      <c r="J8" s="299">
        <v>2704249.09</v>
      </c>
      <c r="K8" s="300">
        <f t="shared" si="0"/>
        <v>1892974.36</v>
      </c>
      <c r="L8" s="301">
        <v>811274.72999999975</v>
      </c>
      <c r="M8" s="351">
        <v>0.7</v>
      </c>
      <c r="N8" s="300"/>
      <c r="O8" s="300"/>
      <c r="P8" s="302"/>
      <c r="Q8" s="302"/>
      <c r="R8" s="302"/>
      <c r="S8" s="302"/>
      <c r="T8" s="302"/>
      <c r="U8" s="303">
        <v>1892974.36</v>
      </c>
      <c r="V8" s="303">
        <v>0</v>
      </c>
      <c r="W8" s="302"/>
      <c r="X8" s="302"/>
      <c r="Y8" s="302"/>
      <c r="Z8" s="297" t="b">
        <f t="shared" si="1"/>
        <v>1</v>
      </c>
      <c r="AA8" s="304">
        <f t="shared" si="2"/>
        <v>0.7</v>
      </c>
      <c r="AB8" s="305" t="b">
        <f t="shared" si="3"/>
        <v>1</v>
      </c>
      <c r="AC8" s="305" t="b">
        <f t="shared" si="4"/>
        <v>1</v>
      </c>
      <c r="AD8" s="306"/>
    </row>
    <row r="9" spans="1:30" s="307" customFormat="1" ht="76.5" x14ac:dyDescent="0.25">
      <c r="A9" s="175">
        <v>7</v>
      </c>
      <c r="B9" s="170" t="s">
        <v>311</v>
      </c>
      <c r="C9" s="182" t="s">
        <v>229</v>
      </c>
      <c r="D9" s="190" t="s">
        <v>312</v>
      </c>
      <c r="E9" s="191" t="s">
        <v>56</v>
      </c>
      <c r="F9" s="192" t="s">
        <v>313</v>
      </c>
      <c r="G9" s="175" t="s">
        <v>282</v>
      </c>
      <c r="H9" s="176">
        <v>5.9950000000000001</v>
      </c>
      <c r="I9" s="346" t="s">
        <v>346</v>
      </c>
      <c r="J9" s="299">
        <v>11696774.33</v>
      </c>
      <c r="K9" s="300">
        <f t="shared" si="0"/>
        <v>7018064.5899999999</v>
      </c>
      <c r="L9" s="301">
        <v>4678709.74</v>
      </c>
      <c r="M9" s="351">
        <v>0.6</v>
      </c>
      <c r="N9" s="300"/>
      <c r="O9" s="300"/>
      <c r="P9" s="302"/>
      <c r="Q9" s="302"/>
      <c r="R9" s="302"/>
      <c r="S9" s="302"/>
      <c r="T9" s="302"/>
      <c r="U9" s="303">
        <v>7018064.5899999999</v>
      </c>
      <c r="V9" s="303">
        <v>0</v>
      </c>
      <c r="W9" s="302"/>
      <c r="X9" s="302"/>
      <c r="Y9" s="302"/>
      <c r="Z9" s="297" t="b">
        <f t="shared" si="1"/>
        <v>1</v>
      </c>
      <c r="AA9" s="304">
        <f t="shared" si="2"/>
        <v>0.6</v>
      </c>
      <c r="AB9" s="305" t="b">
        <f t="shared" si="3"/>
        <v>1</v>
      </c>
      <c r="AC9" s="305" t="b">
        <f t="shared" si="4"/>
        <v>1</v>
      </c>
      <c r="AD9" s="306"/>
    </row>
    <row r="10" spans="1:30" s="307" customFormat="1" ht="63.75" x14ac:dyDescent="0.25">
      <c r="A10" s="175">
        <v>8</v>
      </c>
      <c r="B10" s="170" t="s">
        <v>314</v>
      </c>
      <c r="C10" s="182" t="s">
        <v>229</v>
      </c>
      <c r="D10" s="190" t="s">
        <v>315</v>
      </c>
      <c r="E10" s="191" t="s">
        <v>70</v>
      </c>
      <c r="F10" s="192" t="s">
        <v>316</v>
      </c>
      <c r="G10" s="175" t="s">
        <v>282</v>
      </c>
      <c r="H10" s="176">
        <v>4.6139999999999999</v>
      </c>
      <c r="I10" s="346" t="s">
        <v>293</v>
      </c>
      <c r="J10" s="299">
        <v>5842617.9500000002</v>
      </c>
      <c r="K10" s="300">
        <f t="shared" si="0"/>
        <v>3505570.77</v>
      </c>
      <c r="L10" s="301">
        <v>2337047.1800000002</v>
      </c>
      <c r="M10" s="351">
        <v>0.6</v>
      </c>
      <c r="N10" s="300"/>
      <c r="O10" s="300"/>
      <c r="P10" s="302"/>
      <c r="Q10" s="302"/>
      <c r="R10" s="302"/>
      <c r="S10" s="302"/>
      <c r="T10" s="302"/>
      <c r="U10" s="303">
        <f>K10</f>
        <v>3505570.77</v>
      </c>
      <c r="V10" s="303"/>
      <c r="W10" s="302"/>
      <c r="X10" s="302"/>
      <c r="Y10" s="302"/>
      <c r="Z10" s="317" t="b">
        <f t="shared" si="1"/>
        <v>1</v>
      </c>
      <c r="AA10" s="318">
        <f t="shared" si="2"/>
        <v>0.6</v>
      </c>
      <c r="AB10" s="319" t="b">
        <f t="shared" si="3"/>
        <v>1</v>
      </c>
      <c r="AC10" s="319" t="b">
        <f t="shared" si="4"/>
        <v>1</v>
      </c>
      <c r="AD10" s="306"/>
    </row>
    <row r="11" spans="1:30" s="307" customFormat="1" ht="151.5" customHeight="1" x14ac:dyDescent="0.25">
      <c r="A11" s="175">
        <v>9</v>
      </c>
      <c r="B11" s="170" t="s">
        <v>317</v>
      </c>
      <c r="C11" s="182" t="s">
        <v>229</v>
      </c>
      <c r="D11" s="190" t="s">
        <v>256</v>
      </c>
      <c r="E11" s="191" t="s">
        <v>68</v>
      </c>
      <c r="F11" s="192" t="s">
        <v>318</v>
      </c>
      <c r="G11" s="175" t="s">
        <v>282</v>
      </c>
      <c r="H11" s="176">
        <v>4.26</v>
      </c>
      <c r="I11" s="346" t="s">
        <v>288</v>
      </c>
      <c r="J11" s="299">
        <v>18882909.489999998</v>
      </c>
      <c r="K11" s="300">
        <f t="shared" si="0"/>
        <v>9441454.7400000002</v>
      </c>
      <c r="L11" s="301">
        <v>9441454.7499999981</v>
      </c>
      <c r="M11" s="351">
        <v>0.5</v>
      </c>
      <c r="N11" s="300"/>
      <c r="O11" s="300"/>
      <c r="P11" s="302"/>
      <c r="Q11" s="302"/>
      <c r="R11" s="302"/>
      <c r="S11" s="302"/>
      <c r="T11" s="302"/>
      <c r="U11" s="303">
        <v>9441454.7400000002</v>
      </c>
      <c r="V11" s="303">
        <v>0</v>
      </c>
      <c r="W11" s="302"/>
      <c r="X11" s="302"/>
      <c r="Y11" s="302"/>
      <c r="Z11" s="297" t="b">
        <f t="shared" si="1"/>
        <v>1</v>
      </c>
      <c r="AA11" s="304">
        <f t="shared" si="2"/>
        <v>0.5</v>
      </c>
      <c r="AB11" s="305" t="b">
        <f t="shared" si="3"/>
        <v>1</v>
      </c>
      <c r="AC11" s="305" t="b">
        <f t="shared" si="4"/>
        <v>1</v>
      </c>
      <c r="AD11" s="306"/>
    </row>
    <row r="12" spans="1:30" s="307" customFormat="1" ht="51" x14ac:dyDescent="0.25">
      <c r="A12" s="175">
        <v>10</v>
      </c>
      <c r="B12" s="170" t="s">
        <v>319</v>
      </c>
      <c r="C12" s="182" t="s">
        <v>229</v>
      </c>
      <c r="D12" s="190" t="s">
        <v>320</v>
      </c>
      <c r="E12" s="191" t="s">
        <v>82</v>
      </c>
      <c r="F12" s="192" t="s">
        <v>321</v>
      </c>
      <c r="G12" s="175" t="s">
        <v>282</v>
      </c>
      <c r="H12" s="176">
        <v>0.99099999999999999</v>
      </c>
      <c r="I12" s="346" t="s">
        <v>346</v>
      </c>
      <c r="J12" s="299">
        <v>12100940.24</v>
      </c>
      <c r="K12" s="300">
        <f t="shared" si="0"/>
        <v>6050470.1200000001</v>
      </c>
      <c r="L12" s="301">
        <v>6050470.1200000001</v>
      </c>
      <c r="M12" s="351">
        <v>0.5</v>
      </c>
      <c r="N12" s="300"/>
      <c r="O12" s="300"/>
      <c r="P12" s="302"/>
      <c r="Q12" s="302"/>
      <c r="R12" s="302"/>
      <c r="S12" s="302"/>
      <c r="T12" s="302"/>
      <c r="U12" s="303">
        <v>6050470.1200000001</v>
      </c>
      <c r="V12" s="303">
        <v>0</v>
      </c>
      <c r="W12" s="302"/>
      <c r="X12" s="302"/>
      <c r="Y12" s="302"/>
      <c r="Z12" s="297" t="b">
        <f t="shared" si="1"/>
        <v>1</v>
      </c>
      <c r="AA12" s="304">
        <f t="shared" si="2"/>
        <v>0.5</v>
      </c>
      <c r="AB12" s="305" t="b">
        <f t="shared" si="3"/>
        <v>1</v>
      </c>
      <c r="AC12" s="305" t="b">
        <f t="shared" si="4"/>
        <v>1</v>
      </c>
      <c r="AD12" s="306"/>
    </row>
    <row r="13" spans="1:30" s="307" customFormat="1" ht="63.75" x14ac:dyDescent="0.25">
      <c r="A13" s="175">
        <v>11</v>
      </c>
      <c r="B13" s="170" t="s">
        <v>322</v>
      </c>
      <c r="C13" s="182" t="s">
        <v>229</v>
      </c>
      <c r="D13" s="190" t="s">
        <v>303</v>
      </c>
      <c r="E13" s="191" t="s">
        <v>52</v>
      </c>
      <c r="F13" s="192" t="s">
        <v>323</v>
      </c>
      <c r="G13" s="175" t="s">
        <v>282</v>
      </c>
      <c r="H13" s="176">
        <v>4.8280000000000003</v>
      </c>
      <c r="I13" s="346" t="s">
        <v>290</v>
      </c>
      <c r="J13" s="299">
        <v>16168008.300000001</v>
      </c>
      <c r="K13" s="300">
        <f t="shared" si="0"/>
        <v>9700804.9800000004</v>
      </c>
      <c r="L13" s="301">
        <v>6467203.3200000003</v>
      </c>
      <c r="M13" s="351">
        <v>0.6</v>
      </c>
      <c r="N13" s="300"/>
      <c r="O13" s="300"/>
      <c r="P13" s="302"/>
      <c r="Q13" s="302"/>
      <c r="R13" s="302"/>
      <c r="S13" s="302"/>
      <c r="T13" s="302"/>
      <c r="U13" s="303">
        <v>9700804.9800000004</v>
      </c>
      <c r="V13" s="303">
        <v>0</v>
      </c>
      <c r="W13" s="302"/>
      <c r="X13" s="302"/>
      <c r="Y13" s="302"/>
      <c r="Z13" s="297" t="b">
        <f t="shared" si="1"/>
        <v>1</v>
      </c>
      <c r="AA13" s="304">
        <f t="shared" si="2"/>
        <v>0.6</v>
      </c>
      <c r="AB13" s="305" t="b">
        <f t="shared" si="3"/>
        <v>1</v>
      </c>
      <c r="AC13" s="305" t="b">
        <f t="shared" si="4"/>
        <v>1</v>
      </c>
      <c r="AD13" s="306"/>
    </row>
    <row r="14" spans="1:30" s="316" customFormat="1" ht="38.25" x14ac:dyDescent="0.25">
      <c r="A14" s="162">
        <v>12</v>
      </c>
      <c r="B14" s="147" t="s">
        <v>326</v>
      </c>
      <c r="C14" s="186" t="s">
        <v>225</v>
      </c>
      <c r="D14" s="193" t="s">
        <v>271</v>
      </c>
      <c r="E14" s="194" t="s">
        <v>60</v>
      </c>
      <c r="F14" s="195" t="s">
        <v>327</v>
      </c>
      <c r="G14" s="162" t="s">
        <v>282</v>
      </c>
      <c r="H14" s="163">
        <v>2.923</v>
      </c>
      <c r="I14" s="345" t="s">
        <v>295</v>
      </c>
      <c r="J14" s="308">
        <v>10771016.119999999</v>
      </c>
      <c r="K14" s="309">
        <f t="shared" si="0"/>
        <v>6462609.6699999999</v>
      </c>
      <c r="L14" s="216">
        <v>4308406.4499999993</v>
      </c>
      <c r="M14" s="352">
        <v>0.6</v>
      </c>
      <c r="N14" s="309"/>
      <c r="O14" s="309"/>
      <c r="P14" s="310"/>
      <c r="Q14" s="310"/>
      <c r="R14" s="310"/>
      <c r="S14" s="310"/>
      <c r="T14" s="310"/>
      <c r="U14" s="311">
        <v>2222890.36</v>
      </c>
      <c r="V14" s="311">
        <v>4239719.3099999996</v>
      </c>
      <c r="W14" s="310"/>
      <c r="X14" s="310"/>
      <c r="Y14" s="310"/>
      <c r="Z14" s="312" t="b">
        <f t="shared" si="1"/>
        <v>1</v>
      </c>
      <c r="AA14" s="313">
        <f t="shared" si="2"/>
        <v>0.6</v>
      </c>
      <c r="AB14" s="314" t="b">
        <f t="shared" si="3"/>
        <v>1</v>
      </c>
      <c r="AC14" s="314" t="b">
        <f t="shared" si="4"/>
        <v>1</v>
      </c>
      <c r="AD14" s="315"/>
    </row>
    <row r="15" spans="1:30" s="316" customFormat="1" ht="63.75" x14ac:dyDescent="0.25">
      <c r="A15" s="162">
        <v>13</v>
      </c>
      <c r="B15" s="147" t="s">
        <v>328</v>
      </c>
      <c r="C15" s="186" t="s">
        <v>225</v>
      </c>
      <c r="D15" s="193" t="s">
        <v>253</v>
      </c>
      <c r="E15" s="194" t="s">
        <v>50</v>
      </c>
      <c r="F15" s="195" t="s">
        <v>329</v>
      </c>
      <c r="G15" s="162" t="s">
        <v>282</v>
      </c>
      <c r="H15" s="163">
        <v>3.8290000000000002</v>
      </c>
      <c r="I15" s="345" t="s">
        <v>347</v>
      </c>
      <c r="J15" s="308">
        <v>11472537.73</v>
      </c>
      <c r="K15" s="309">
        <f t="shared" si="0"/>
        <v>6883522.6299999999</v>
      </c>
      <c r="L15" s="216">
        <v>4589015.1000000006</v>
      </c>
      <c r="M15" s="352">
        <v>0.6</v>
      </c>
      <c r="N15" s="309"/>
      <c r="O15" s="309"/>
      <c r="P15" s="310"/>
      <c r="Q15" s="310"/>
      <c r="R15" s="310"/>
      <c r="S15" s="310"/>
      <c r="T15" s="310"/>
      <c r="U15" s="311">
        <v>3441761.32</v>
      </c>
      <c r="V15" s="311">
        <v>3441761.31</v>
      </c>
      <c r="W15" s="310"/>
      <c r="X15" s="310"/>
      <c r="Y15" s="310"/>
      <c r="Z15" s="312" t="b">
        <f t="shared" si="1"/>
        <v>1</v>
      </c>
      <c r="AA15" s="313">
        <f t="shared" si="2"/>
        <v>0.6</v>
      </c>
      <c r="AB15" s="314" t="b">
        <f t="shared" si="3"/>
        <v>1</v>
      </c>
      <c r="AC15" s="314" t="b">
        <f t="shared" si="4"/>
        <v>1</v>
      </c>
      <c r="AD15" s="315"/>
    </row>
    <row r="16" spans="1:30" s="307" customFormat="1" ht="38.25" x14ac:dyDescent="0.25">
      <c r="A16" s="175">
        <v>14</v>
      </c>
      <c r="B16" s="170" t="s">
        <v>330</v>
      </c>
      <c r="C16" s="182" t="s">
        <v>229</v>
      </c>
      <c r="D16" s="190" t="s">
        <v>259</v>
      </c>
      <c r="E16" s="191" t="s">
        <v>84</v>
      </c>
      <c r="F16" s="192" t="s">
        <v>331</v>
      </c>
      <c r="G16" s="175" t="s">
        <v>282</v>
      </c>
      <c r="H16" s="176">
        <v>2.0529999999999999</v>
      </c>
      <c r="I16" s="346" t="s">
        <v>348</v>
      </c>
      <c r="J16" s="299">
        <v>3106791.77</v>
      </c>
      <c r="K16" s="300">
        <f t="shared" si="0"/>
        <v>1553395.88</v>
      </c>
      <c r="L16" s="301">
        <v>1553395.8900000001</v>
      </c>
      <c r="M16" s="351">
        <v>0.5</v>
      </c>
      <c r="N16" s="300"/>
      <c r="O16" s="300"/>
      <c r="P16" s="302"/>
      <c r="Q16" s="302"/>
      <c r="R16" s="302"/>
      <c r="S16" s="302"/>
      <c r="T16" s="302"/>
      <c r="U16" s="303">
        <v>1553395.88</v>
      </c>
      <c r="V16" s="303">
        <v>0</v>
      </c>
      <c r="W16" s="302"/>
      <c r="X16" s="302"/>
      <c r="Y16" s="302"/>
      <c r="Z16" s="297" t="b">
        <f t="shared" si="1"/>
        <v>1</v>
      </c>
      <c r="AA16" s="304">
        <f t="shared" si="2"/>
        <v>0.5</v>
      </c>
      <c r="AB16" s="305" t="b">
        <f t="shared" si="3"/>
        <v>1</v>
      </c>
      <c r="AC16" s="305" t="b">
        <f t="shared" si="4"/>
        <v>1</v>
      </c>
      <c r="AD16" s="306"/>
    </row>
    <row r="17" spans="1:30" s="307" customFormat="1" ht="38.25" x14ac:dyDescent="0.25">
      <c r="A17" s="175">
        <v>15</v>
      </c>
      <c r="B17" s="170" t="s">
        <v>332</v>
      </c>
      <c r="C17" s="182" t="s">
        <v>229</v>
      </c>
      <c r="D17" s="190" t="s">
        <v>320</v>
      </c>
      <c r="E17" s="191" t="s">
        <v>82</v>
      </c>
      <c r="F17" s="192" t="s">
        <v>333</v>
      </c>
      <c r="G17" s="175" t="s">
        <v>280</v>
      </c>
      <c r="H17" s="176">
        <v>2.8940000000000001</v>
      </c>
      <c r="I17" s="346" t="s">
        <v>290</v>
      </c>
      <c r="J17" s="299">
        <v>9680961.7100000009</v>
      </c>
      <c r="K17" s="300">
        <f t="shared" si="0"/>
        <v>4840480.8499999996</v>
      </c>
      <c r="L17" s="301">
        <v>4840480.8600000013</v>
      </c>
      <c r="M17" s="351">
        <v>0.5</v>
      </c>
      <c r="N17" s="300"/>
      <c r="O17" s="300"/>
      <c r="P17" s="302"/>
      <c r="Q17" s="302"/>
      <c r="R17" s="302"/>
      <c r="S17" s="302"/>
      <c r="T17" s="302"/>
      <c r="U17" s="303">
        <v>4840480.8499999996</v>
      </c>
      <c r="V17" s="303">
        <v>0</v>
      </c>
      <c r="W17" s="302"/>
      <c r="X17" s="302"/>
      <c r="Y17" s="302"/>
      <c r="Z17" s="297" t="b">
        <f t="shared" si="1"/>
        <v>1</v>
      </c>
      <c r="AA17" s="304">
        <f t="shared" si="2"/>
        <v>0.5</v>
      </c>
      <c r="AB17" s="305" t="b">
        <f t="shared" si="3"/>
        <v>1</v>
      </c>
      <c r="AC17" s="305" t="b">
        <f t="shared" si="4"/>
        <v>1</v>
      </c>
      <c r="AD17" s="306"/>
    </row>
    <row r="18" spans="1:30" s="307" customFormat="1" ht="63.75" x14ac:dyDescent="0.25">
      <c r="A18" s="175">
        <v>16</v>
      </c>
      <c r="B18" s="170" t="s">
        <v>334</v>
      </c>
      <c r="C18" s="182" t="s">
        <v>229</v>
      </c>
      <c r="D18" s="190" t="s">
        <v>312</v>
      </c>
      <c r="E18" s="191" t="s">
        <v>56</v>
      </c>
      <c r="F18" s="192" t="s">
        <v>335</v>
      </c>
      <c r="G18" s="175" t="s">
        <v>282</v>
      </c>
      <c r="H18" s="176">
        <v>2.8</v>
      </c>
      <c r="I18" s="346" t="s">
        <v>346</v>
      </c>
      <c r="J18" s="299">
        <v>10995127.23</v>
      </c>
      <c r="K18" s="300">
        <f t="shared" si="0"/>
        <v>6597076.3300000001</v>
      </c>
      <c r="L18" s="301">
        <v>4398050.9000000004</v>
      </c>
      <c r="M18" s="351">
        <v>0.6</v>
      </c>
      <c r="N18" s="300"/>
      <c r="O18" s="300"/>
      <c r="P18" s="302"/>
      <c r="Q18" s="302"/>
      <c r="R18" s="302"/>
      <c r="S18" s="302"/>
      <c r="T18" s="302"/>
      <c r="U18" s="303">
        <v>6597076.3300000001</v>
      </c>
      <c r="V18" s="303">
        <v>0</v>
      </c>
      <c r="W18" s="302"/>
      <c r="X18" s="302"/>
      <c r="Y18" s="302"/>
      <c r="Z18" s="297" t="b">
        <f t="shared" si="1"/>
        <v>1</v>
      </c>
      <c r="AA18" s="304">
        <f t="shared" si="2"/>
        <v>0.6</v>
      </c>
      <c r="AB18" s="305" t="b">
        <f t="shared" si="3"/>
        <v>1</v>
      </c>
      <c r="AC18" s="305" t="b">
        <f t="shared" si="4"/>
        <v>1</v>
      </c>
      <c r="AD18" s="306"/>
    </row>
    <row r="19" spans="1:30" s="307" customFormat="1" ht="63.75" x14ac:dyDescent="0.25">
      <c r="A19" s="175">
        <v>17</v>
      </c>
      <c r="B19" s="170" t="s">
        <v>336</v>
      </c>
      <c r="C19" s="182" t="s">
        <v>229</v>
      </c>
      <c r="D19" s="183" t="s">
        <v>298</v>
      </c>
      <c r="E19" s="184" t="s">
        <v>62</v>
      </c>
      <c r="F19" s="185" t="s">
        <v>337</v>
      </c>
      <c r="G19" s="175" t="s">
        <v>282</v>
      </c>
      <c r="H19" s="176">
        <v>1.85</v>
      </c>
      <c r="I19" s="346" t="s">
        <v>290</v>
      </c>
      <c r="J19" s="299">
        <v>5750010.1100000003</v>
      </c>
      <c r="K19" s="300">
        <f t="shared" si="0"/>
        <v>3450006.06</v>
      </c>
      <c r="L19" s="301">
        <v>2300004.0500000003</v>
      </c>
      <c r="M19" s="351">
        <v>0.6</v>
      </c>
      <c r="N19" s="300"/>
      <c r="O19" s="300"/>
      <c r="P19" s="302"/>
      <c r="Q19" s="302"/>
      <c r="R19" s="302"/>
      <c r="S19" s="302"/>
      <c r="T19" s="302"/>
      <c r="U19" s="303">
        <v>3450006.06</v>
      </c>
      <c r="V19" s="303">
        <v>0</v>
      </c>
      <c r="W19" s="302"/>
      <c r="X19" s="302"/>
      <c r="Y19" s="302"/>
      <c r="Z19" s="297" t="b">
        <f t="shared" si="1"/>
        <v>1</v>
      </c>
      <c r="AA19" s="304">
        <f t="shared" si="2"/>
        <v>0.6</v>
      </c>
      <c r="AB19" s="305" t="b">
        <f t="shared" si="3"/>
        <v>1</v>
      </c>
      <c r="AC19" s="305" t="b">
        <f t="shared" si="4"/>
        <v>1</v>
      </c>
      <c r="AD19" s="306"/>
    </row>
    <row r="20" spans="1:30" s="307" customFormat="1" ht="76.5" x14ac:dyDescent="0.25">
      <c r="A20" s="175">
        <v>18</v>
      </c>
      <c r="B20" s="170" t="s">
        <v>338</v>
      </c>
      <c r="C20" s="185" t="s">
        <v>229</v>
      </c>
      <c r="D20" s="183" t="s">
        <v>339</v>
      </c>
      <c r="E20" s="184" t="s">
        <v>66</v>
      </c>
      <c r="F20" s="185" t="s">
        <v>340</v>
      </c>
      <c r="G20" s="175" t="s">
        <v>282</v>
      </c>
      <c r="H20" s="176">
        <v>3.3130000000000002</v>
      </c>
      <c r="I20" s="346" t="s">
        <v>284</v>
      </c>
      <c r="J20" s="299">
        <v>5054422.0599999996</v>
      </c>
      <c r="K20" s="300">
        <f t="shared" si="0"/>
        <v>3032653.23</v>
      </c>
      <c r="L20" s="301">
        <v>2021768.8299999996</v>
      </c>
      <c r="M20" s="351">
        <v>0.6</v>
      </c>
      <c r="N20" s="300"/>
      <c r="O20" s="300"/>
      <c r="P20" s="302"/>
      <c r="Q20" s="302"/>
      <c r="R20" s="302"/>
      <c r="S20" s="302"/>
      <c r="T20" s="302"/>
      <c r="U20" s="303">
        <v>3032653.23</v>
      </c>
      <c r="V20" s="303">
        <v>0</v>
      </c>
      <c r="W20" s="302"/>
      <c r="X20" s="302"/>
      <c r="Y20" s="302"/>
      <c r="Z20" s="297" t="b">
        <f t="shared" si="1"/>
        <v>1</v>
      </c>
      <c r="AA20" s="304">
        <f t="shared" si="2"/>
        <v>0.6</v>
      </c>
      <c r="AB20" s="305" t="b">
        <f t="shared" si="3"/>
        <v>1</v>
      </c>
      <c r="AC20" s="305" t="b">
        <f t="shared" si="4"/>
        <v>1</v>
      </c>
      <c r="AD20" s="306"/>
    </row>
    <row r="21" spans="1:30" s="307" customFormat="1" ht="63.75" x14ac:dyDescent="0.25">
      <c r="A21" s="175">
        <v>19</v>
      </c>
      <c r="B21" s="170" t="s">
        <v>341</v>
      </c>
      <c r="C21" s="185" t="s">
        <v>229</v>
      </c>
      <c r="D21" s="183" t="s">
        <v>339</v>
      </c>
      <c r="E21" s="184" t="s">
        <v>66</v>
      </c>
      <c r="F21" s="185" t="s">
        <v>342</v>
      </c>
      <c r="G21" s="175" t="s">
        <v>282</v>
      </c>
      <c r="H21" s="176">
        <v>3.3450000000000002</v>
      </c>
      <c r="I21" s="346" t="s">
        <v>349</v>
      </c>
      <c r="J21" s="299">
        <v>8700255.0299999993</v>
      </c>
      <c r="K21" s="300">
        <f t="shared" si="0"/>
        <v>5220153.01</v>
      </c>
      <c r="L21" s="301">
        <v>3480102.0199999996</v>
      </c>
      <c r="M21" s="351">
        <v>0.6</v>
      </c>
      <c r="N21" s="300"/>
      <c r="O21" s="300"/>
      <c r="P21" s="302"/>
      <c r="Q21" s="302"/>
      <c r="R21" s="302"/>
      <c r="S21" s="302"/>
      <c r="T21" s="302"/>
      <c r="U21" s="303">
        <v>5220153.01</v>
      </c>
      <c r="V21" s="303">
        <v>0</v>
      </c>
      <c r="W21" s="302"/>
      <c r="X21" s="302"/>
      <c r="Y21" s="302"/>
      <c r="Z21" s="297" t="b">
        <f t="shared" si="1"/>
        <v>1</v>
      </c>
      <c r="AA21" s="304">
        <f t="shared" si="2"/>
        <v>0.6</v>
      </c>
      <c r="AB21" s="305" t="b">
        <f t="shared" si="3"/>
        <v>1</v>
      </c>
      <c r="AC21" s="305" t="b">
        <f t="shared" si="4"/>
        <v>1</v>
      </c>
      <c r="AD21" s="306"/>
    </row>
    <row r="22" spans="1:30" x14ac:dyDescent="0.25">
      <c r="A22" s="404" t="s">
        <v>44</v>
      </c>
      <c r="B22" s="404"/>
      <c r="C22" s="404"/>
      <c r="D22" s="404"/>
      <c r="E22" s="404"/>
      <c r="F22" s="404"/>
      <c r="G22" s="404"/>
      <c r="H22" s="210">
        <f>SUM(H3:H21)</f>
        <v>58.160000000000004</v>
      </c>
      <c r="I22" s="5" t="s">
        <v>14</v>
      </c>
      <c r="J22" s="211">
        <f>SUM(J3:J21)</f>
        <v>181741763.99000001</v>
      </c>
      <c r="K22" s="320">
        <f>SUM(K3:K21)</f>
        <v>103632378.77</v>
      </c>
      <c r="L22" s="320">
        <f>SUM(L3:L21)</f>
        <v>78109385.219999984</v>
      </c>
      <c r="M22" s="212" t="s">
        <v>14</v>
      </c>
      <c r="N22" s="321">
        <f t="shared" ref="N22:Y22" si="5">SUM(N3:N21)</f>
        <v>0</v>
      </c>
      <c r="O22" s="321">
        <f t="shared" si="5"/>
        <v>0</v>
      </c>
      <c r="P22" s="321">
        <f t="shared" si="5"/>
        <v>0</v>
      </c>
      <c r="Q22" s="321">
        <f t="shared" si="5"/>
        <v>0</v>
      </c>
      <c r="R22" s="321">
        <f t="shared" si="5"/>
        <v>0</v>
      </c>
      <c r="S22" s="321">
        <f t="shared" si="5"/>
        <v>0</v>
      </c>
      <c r="T22" s="321">
        <f t="shared" si="5"/>
        <v>0</v>
      </c>
      <c r="U22" s="321">
        <f t="shared" si="5"/>
        <v>92622255.419999987</v>
      </c>
      <c r="V22" s="321">
        <f t="shared" si="5"/>
        <v>11010123.35</v>
      </c>
      <c r="W22" s="321">
        <f t="shared" si="5"/>
        <v>0</v>
      </c>
      <c r="X22" s="321">
        <f t="shared" si="5"/>
        <v>0</v>
      </c>
      <c r="Y22" s="321">
        <f t="shared" si="5"/>
        <v>0</v>
      </c>
      <c r="Z22" s="297" t="b">
        <f t="shared" ref="Z22:Z24" si="6">K22=SUM(N22:Y22)</f>
        <v>1</v>
      </c>
      <c r="AA22" s="304">
        <f t="shared" ref="AA22" si="7">ROUND(K22/J22,4)</f>
        <v>0.57020000000000004</v>
      </c>
      <c r="AB22" s="305" t="s">
        <v>14</v>
      </c>
      <c r="AC22" s="305" t="b">
        <f t="shared" ref="AC22" si="8">J22=K22+L22</f>
        <v>1</v>
      </c>
      <c r="AD22" s="322"/>
    </row>
    <row r="23" spans="1:30" x14ac:dyDescent="0.25">
      <c r="A23" s="404" t="s">
        <v>38</v>
      </c>
      <c r="B23" s="404"/>
      <c r="C23" s="404"/>
      <c r="D23" s="404"/>
      <c r="E23" s="404"/>
      <c r="F23" s="404"/>
      <c r="G23" s="404"/>
      <c r="H23" s="210">
        <f>SUMIF($C$3:$C$21,"N",H3:H21)</f>
        <v>48.408000000000001</v>
      </c>
      <c r="I23" s="5" t="s">
        <v>14</v>
      </c>
      <c r="J23" s="211">
        <f>SUMIF($C$3:$C$21,"N",J3:J21)</f>
        <v>146178639.20999998</v>
      </c>
      <c r="K23" s="320">
        <f>SUMIF($C$3:$C$21,"N",K3:K21)</f>
        <v>83626461.01000002</v>
      </c>
      <c r="L23" s="320">
        <f>SUMIF($C$3:$C$21,"N",L3:L21)</f>
        <v>62552178.199999988</v>
      </c>
      <c r="M23" s="212" t="s">
        <v>14</v>
      </c>
      <c r="N23" s="321">
        <f t="shared" ref="N23:Y23" si="9">SUMIF($C$3:$C$21,"N",N3:N21)</f>
        <v>0</v>
      </c>
      <c r="O23" s="321">
        <f t="shared" si="9"/>
        <v>0</v>
      </c>
      <c r="P23" s="321">
        <f t="shared" si="9"/>
        <v>0</v>
      </c>
      <c r="Q23" s="321">
        <f t="shared" si="9"/>
        <v>0</v>
      </c>
      <c r="R23" s="321">
        <f t="shared" si="9"/>
        <v>0</v>
      </c>
      <c r="S23" s="321">
        <f t="shared" si="9"/>
        <v>0</v>
      </c>
      <c r="T23" s="321">
        <f t="shared" si="9"/>
        <v>0</v>
      </c>
      <c r="U23" s="321">
        <f t="shared" si="9"/>
        <v>83626461.01000002</v>
      </c>
      <c r="V23" s="321">
        <f t="shared" si="9"/>
        <v>0</v>
      </c>
      <c r="W23" s="321">
        <f t="shared" si="9"/>
        <v>0</v>
      </c>
      <c r="X23" s="321">
        <f t="shared" si="9"/>
        <v>0</v>
      </c>
      <c r="Y23" s="321">
        <f t="shared" si="9"/>
        <v>0</v>
      </c>
      <c r="Z23" s="297" t="b">
        <f t="shared" si="6"/>
        <v>1</v>
      </c>
      <c r="AA23" s="304">
        <f t="shared" ref="AA23" si="10">ROUND(K23/J23,4)</f>
        <v>0.57210000000000005</v>
      </c>
      <c r="AB23" s="305" t="s">
        <v>14</v>
      </c>
      <c r="AC23" s="305" t="b">
        <f t="shared" ref="AC23" si="11">J23=K23+L23</f>
        <v>1</v>
      </c>
      <c r="AD23" s="322"/>
    </row>
    <row r="24" spans="1:30" x14ac:dyDescent="0.25">
      <c r="A24" s="427" t="s">
        <v>39</v>
      </c>
      <c r="B24" s="427"/>
      <c r="C24" s="427"/>
      <c r="D24" s="427"/>
      <c r="E24" s="427"/>
      <c r="F24" s="427"/>
      <c r="G24" s="427"/>
      <c r="H24" s="215">
        <f>SUMIF($C$3:$C$21,"W",H3:H21)</f>
        <v>9.7520000000000007</v>
      </c>
      <c r="I24" s="146" t="s">
        <v>14</v>
      </c>
      <c r="J24" s="216">
        <f>SUMIF($C$3:$C$21,"W",J3:J21)</f>
        <v>35563124.780000001</v>
      </c>
      <c r="K24" s="323">
        <f>SUMIF($C$3:$C$21,"W",K3:K21)</f>
        <v>20005917.759999998</v>
      </c>
      <c r="L24" s="323">
        <f>SUMIF($C$3:$C$21,"W",L3:L21)</f>
        <v>15557207.02</v>
      </c>
      <c r="M24" s="217" t="s">
        <v>14</v>
      </c>
      <c r="N24" s="324">
        <f t="shared" ref="N24:Y24" si="12">SUMIF($C$3:$C$21,"W",N3:N21)</f>
        <v>0</v>
      </c>
      <c r="O24" s="324">
        <f t="shared" si="12"/>
        <v>0</v>
      </c>
      <c r="P24" s="324">
        <f t="shared" si="12"/>
        <v>0</v>
      </c>
      <c r="Q24" s="324">
        <f t="shared" si="12"/>
        <v>0</v>
      </c>
      <c r="R24" s="324">
        <f t="shared" si="12"/>
        <v>0</v>
      </c>
      <c r="S24" s="324">
        <f t="shared" si="12"/>
        <v>0</v>
      </c>
      <c r="T24" s="324">
        <f t="shared" si="12"/>
        <v>0</v>
      </c>
      <c r="U24" s="324">
        <f t="shared" si="12"/>
        <v>8995794.4100000001</v>
      </c>
      <c r="V24" s="324">
        <f t="shared" si="12"/>
        <v>11010123.35</v>
      </c>
      <c r="W24" s="324">
        <f t="shared" si="12"/>
        <v>0</v>
      </c>
      <c r="X24" s="324">
        <f t="shared" si="12"/>
        <v>0</v>
      </c>
      <c r="Y24" s="324">
        <f t="shared" si="12"/>
        <v>0</v>
      </c>
      <c r="Z24" s="297" t="b">
        <f t="shared" si="6"/>
        <v>1</v>
      </c>
      <c r="AA24" s="304">
        <f t="shared" ref="AA24" si="13">ROUND(K24/J24,4)</f>
        <v>0.5625</v>
      </c>
      <c r="AB24" s="305" t="s">
        <v>14</v>
      </c>
      <c r="AC24" s="305" t="b">
        <f t="shared" ref="AC24" si="14">J24=K24+L24</f>
        <v>1</v>
      </c>
      <c r="AD24" s="322"/>
    </row>
    <row r="25" spans="1:30" x14ac:dyDescent="0.25">
      <c r="A25" s="325"/>
    </row>
    <row r="26" spans="1:30" x14ac:dyDescent="0.25">
      <c r="A26" s="222" t="s">
        <v>24</v>
      </c>
      <c r="U26" s="366"/>
    </row>
    <row r="27" spans="1:30" x14ac:dyDescent="0.25">
      <c r="A27" s="226" t="s">
        <v>25</v>
      </c>
      <c r="U27" s="367"/>
    </row>
    <row r="28" spans="1:30" x14ac:dyDescent="0.25">
      <c r="A28" s="222" t="s">
        <v>35</v>
      </c>
      <c r="U28" s="368"/>
    </row>
    <row r="29" spans="1:30" x14ac:dyDescent="0.25">
      <c r="A29" s="328"/>
      <c r="U29" s="366"/>
    </row>
    <row r="30" spans="1:30" x14ac:dyDescent="0.25">
      <c r="U30" s="367"/>
    </row>
    <row r="31" spans="1:30" x14ac:dyDescent="0.25">
      <c r="U31" s="366"/>
    </row>
  </sheetData>
  <mergeCells count="17">
    <mergeCell ref="A24:G24"/>
    <mergeCell ref="I1:I2"/>
    <mergeCell ref="A1:A2"/>
    <mergeCell ref="B1:B2"/>
    <mergeCell ref="C1:C2"/>
    <mergeCell ref="F1:F2"/>
    <mergeCell ref="G1:G2"/>
    <mergeCell ref="H1:H2"/>
    <mergeCell ref="D1:D2"/>
    <mergeCell ref="A22:G22"/>
    <mergeCell ref="E1:E2"/>
    <mergeCell ref="A23:G23"/>
    <mergeCell ref="J1:J2"/>
    <mergeCell ref="K1:K2"/>
    <mergeCell ref="L1:L2"/>
    <mergeCell ref="M1:M2"/>
    <mergeCell ref="N1:Y1"/>
  </mergeCells>
  <conditionalFormatting sqref="Z3:AB24">
    <cfRule type="containsText" dxfId="5" priority="5" operator="containsText" text="fałsz">
      <formula>NOT(ISERROR(SEARCH("fałsz",Z3)))</formula>
    </cfRule>
  </conditionalFormatting>
  <conditionalFormatting sqref="Z3:AD24">
    <cfRule type="cellIs" dxfId="4" priority="3" operator="equal">
      <formula>FALSE</formula>
    </cfRule>
  </conditionalFormatting>
  <dataValidations count="2">
    <dataValidation type="list" allowBlank="1" showInputMessage="1" showErrorMessage="1" sqref="C3:C21">
      <formula1>"N,K,W"</formula1>
    </dataValidation>
    <dataValidation type="list" allowBlank="1" showInputMessage="1" showErrorMessage="1" sqref="G3:G21">
      <formula1>"B,P,R"</formula1>
    </dataValidation>
  </dataValidations>
  <pageMargins left="0.23622047244094491" right="0.23622047244094491" top="0.74803149606299213" bottom="0.74803149606299213" header="0.31496062992125984" footer="0.31496062992125984"/>
  <pageSetup paperSize="8" scale="51" fitToHeight="0" orientation="landscape" r:id="rId1"/>
  <headerFooter>
    <oddHeader>&amp;LWojewództwo &amp;KFF0000LUBELSKIE&amp;K01+000 - zadania powiatowe lista rezerwowa</oddHeader>
    <oddFooter>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9"/>
  <sheetViews>
    <sheetView showGridLines="0" view="pageBreakPreview" zoomScaleNormal="100" zoomScaleSheetLayoutView="100" workbookViewId="0">
      <selection sqref="A1:A2"/>
    </sheetView>
  </sheetViews>
  <sheetFormatPr defaultColWidth="9.140625" defaultRowHeight="12.75" x14ac:dyDescent="0.25"/>
  <cols>
    <col min="1" max="1" width="15.7109375" style="326" customWidth="1"/>
    <col min="2" max="2" width="17.85546875" style="326" customWidth="1"/>
    <col min="3" max="6" width="15.7109375" style="326" customWidth="1"/>
    <col min="7" max="7" width="25.5703125" style="326" customWidth="1"/>
    <col min="8" max="9" width="15.7109375" style="326" customWidth="1"/>
    <col min="10" max="10" width="14.5703125" style="350" customWidth="1"/>
    <col min="11" max="11" width="15.7109375" style="326" customWidth="1"/>
    <col min="12" max="12" width="17.7109375" style="326" customWidth="1"/>
    <col min="13" max="13" width="15.7109375" style="326" customWidth="1"/>
    <col min="14" max="14" width="15.7109375" style="329" customWidth="1"/>
    <col min="15" max="21" width="15.7109375" style="326" customWidth="1"/>
    <col min="22" max="23" width="15.7109375" style="342" customWidth="1"/>
    <col min="24" max="30" width="15.7109375" style="326" customWidth="1"/>
    <col min="31" max="16384" width="9.140625" style="326"/>
  </cols>
  <sheetData>
    <row r="1" spans="1:30" x14ac:dyDescent="0.25">
      <c r="A1" s="412" t="s">
        <v>4</v>
      </c>
      <c r="B1" s="412" t="s">
        <v>5</v>
      </c>
      <c r="C1" s="425" t="s">
        <v>45</v>
      </c>
      <c r="D1" s="415" t="s">
        <v>6</v>
      </c>
      <c r="E1" s="415" t="s">
        <v>32</v>
      </c>
      <c r="F1" s="415" t="s">
        <v>15</v>
      </c>
      <c r="G1" s="412" t="s">
        <v>7</v>
      </c>
      <c r="H1" s="412" t="s">
        <v>26</v>
      </c>
      <c r="I1" s="412" t="s">
        <v>8</v>
      </c>
      <c r="J1" s="412" t="s">
        <v>27</v>
      </c>
      <c r="K1" s="412" t="s">
        <v>9</v>
      </c>
      <c r="L1" s="412" t="s">
        <v>10</v>
      </c>
      <c r="M1" s="415" t="s">
        <v>13</v>
      </c>
      <c r="N1" s="412" t="s">
        <v>11</v>
      </c>
      <c r="O1" s="417" t="s">
        <v>12</v>
      </c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</row>
    <row r="2" spans="1:30" x14ac:dyDescent="0.25">
      <c r="A2" s="412"/>
      <c r="B2" s="412"/>
      <c r="C2" s="417"/>
      <c r="D2" s="416"/>
      <c r="E2" s="416"/>
      <c r="F2" s="416"/>
      <c r="G2" s="412"/>
      <c r="H2" s="412"/>
      <c r="I2" s="412"/>
      <c r="J2" s="412"/>
      <c r="K2" s="412"/>
      <c r="L2" s="412"/>
      <c r="M2" s="416"/>
      <c r="N2" s="412"/>
      <c r="O2" s="236">
        <v>2019</v>
      </c>
      <c r="P2" s="236">
        <v>2020</v>
      </c>
      <c r="Q2" s="236">
        <v>2021</v>
      </c>
      <c r="R2" s="236">
        <v>2022</v>
      </c>
      <c r="S2" s="236">
        <v>2023</v>
      </c>
      <c r="T2" s="236">
        <v>2024</v>
      </c>
      <c r="U2" s="236">
        <v>2025</v>
      </c>
      <c r="V2" s="236">
        <v>2026</v>
      </c>
      <c r="W2" s="236">
        <v>2027</v>
      </c>
      <c r="X2" s="236">
        <v>2028</v>
      </c>
      <c r="Y2" s="236">
        <v>2029</v>
      </c>
      <c r="Z2" s="236">
        <v>2030</v>
      </c>
      <c r="AA2" s="329" t="s">
        <v>28</v>
      </c>
      <c r="AB2" s="329" t="s">
        <v>29</v>
      </c>
      <c r="AC2" s="329" t="s">
        <v>30</v>
      </c>
      <c r="AD2" s="330" t="s">
        <v>31</v>
      </c>
    </row>
    <row r="3" spans="1:30" ht="51" x14ac:dyDescent="0.25">
      <c r="A3" s="170">
        <v>1</v>
      </c>
      <c r="B3" s="185" t="s">
        <v>761</v>
      </c>
      <c r="C3" s="182" t="s">
        <v>229</v>
      </c>
      <c r="D3" s="258" t="s">
        <v>762</v>
      </c>
      <c r="E3" s="265" t="s">
        <v>111</v>
      </c>
      <c r="F3" s="185" t="s">
        <v>53</v>
      </c>
      <c r="G3" s="170" t="s">
        <v>763</v>
      </c>
      <c r="H3" s="170" t="s">
        <v>280</v>
      </c>
      <c r="I3" s="266">
        <v>0.999</v>
      </c>
      <c r="J3" s="267" t="s">
        <v>296</v>
      </c>
      <c r="K3" s="268">
        <v>1884945.57</v>
      </c>
      <c r="L3" s="353">
        <f t="shared" ref="L3:L28" si="0">ROUNDDOWN(K3*N3,2)</f>
        <v>942472.78</v>
      </c>
      <c r="M3" s="268">
        <f t="shared" ref="M3:M28" si="1">K3-L3</f>
        <v>942472.79</v>
      </c>
      <c r="N3" s="354">
        <v>0.5</v>
      </c>
      <c r="O3" s="263"/>
      <c r="P3" s="263"/>
      <c r="Q3" s="331"/>
      <c r="R3" s="331"/>
      <c r="S3" s="331"/>
      <c r="T3" s="331"/>
      <c r="U3" s="331"/>
      <c r="V3" s="332">
        <v>942472.78</v>
      </c>
      <c r="W3" s="332">
        <v>0</v>
      </c>
      <c r="X3" s="331"/>
      <c r="Y3" s="331"/>
      <c r="Z3" s="331"/>
      <c r="AA3" s="329" t="b">
        <f t="shared" ref="AA3:AA52" si="2">L3=SUM(O3:Z3)</f>
        <v>1</v>
      </c>
      <c r="AB3" s="333">
        <f t="shared" ref="AB3:AB52" si="3">ROUND(L3/K3,4)</f>
        <v>0.5</v>
      </c>
      <c r="AC3" s="334" t="b">
        <f t="shared" ref="AC3:AC52" si="4">AB3=N3</f>
        <v>1</v>
      </c>
      <c r="AD3" s="334" t="b">
        <f t="shared" ref="AD3:AD52" si="5">K3=L3+M3</f>
        <v>1</v>
      </c>
    </row>
    <row r="4" spans="1:30" ht="25.5" x14ac:dyDescent="0.25">
      <c r="A4" s="170">
        <v>2</v>
      </c>
      <c r="B4" s="185" t="s">
        <v>737</v>
      </c>
      <c r="C4" s="182" t="s">
        <v>229</v>
      </c>
      <c r="D4" s="258" t="s">
        <v>738</v>
      </c>
      <c r="E4" s="265" t="s">
        <v>206</v>
      </c>
      <c r="F4" s="185" t="s">
        <v>85</v>
      </c>
      <c r="G4" s="170" t="s">
        <v>739</v>
      </c>
      <c r="H4" s="170" t="s">
        <v>280</v>
      </c>
      <c r="I4" s="266">
        <v>0.998</v>
      </c>
      <c r="J4" s="267" t="s">
        <v>527</v>
      </c>
      <c r="K4" s="268">
        <v>1367481.52</v>
      </c>
      <c r="L4" s="353">
        <f t="shared" si="0"/>
        <v>683740.76</v>
      </c>
      <c r="M4" s="268">
        <f t="shared" si="1"/>
        <v>683740.76</v>
      </c>
      <c r="N4" s="354">
        <v>0.5</v>
      </c>
      <c r="O4" s="263"/>
      <c r="P4" s="263"/>
      <c r="Q4" s="331"/>
      <c r="R4" s="331"/>
      <c r="S4" s="331"/>
      <c r="T4" s="331"/>
      <c r="U4" s="331"/>
      <c r="V4" s="332">
        <v>683740.76</v>
      </c>
      <c r="W4" s="332">
        <v>0</v>
      </c>
      <c r="X4" s="331"/>
      <c r="Y4" s="331"/>
      <c r="Z4" s="331"/>
      <c r="AA4" s="329" t="b">
        <f t="shared" si="2"/>
        <v>1</v>
      </c>
      <c r="AB4" s="333">
        <f t="shared" si="3"/>
        <v>0.5</v>
      </c>
      <c r="AC4" s="334" t="b">
        <f t="shared" si="4"/>
        <v>1</v>
      </c>
      <c r="AD4" s="334" t="b">
        <f t="shared" si="5"/>
        <v>1</v>
      </c>
    </row>
    <row r="5" spans="1:30" ht="38.25" x14ac:dyDescent="0.25">
      <c r="A5" s="170">
        <v>3</v>
      </c>
      <c r="B5" s="185" t="s">
        <v>691</v>
      </c>
      <c r="C5" s="182" t="s">
        <v>229</v>
      </c>
      <c r="D5" s="258" t="s">
        <v>692</v>
      </c>
      <c r="E5" s="265" t="s">
        <v>109</v>
      </c>
      <c r="F5" s="185" t="s">
        <v>53</v>
      </c>
      <c r="G5" s="170" t="s">
        <v>693</v>
      </c>
      <c r="H5" s="170" t="s">
        <v>280</v>
      </c>
      <c r="I5" s="266">
        <v>0.99</v>
      </c>
      <c r="J5" s="267" t="s">
        <v>292</v>
      </c>
      <c r="K5" s="259">
        <v>1149472.3400000001</v>
      </c>
      <c r="L5" s="353">
        <f t="shared" si="0"/>
        <v>689683.4</v>
      </c>
      <c r="M5" s="268">
        <f t="shared" si="1"/>
        <v>459788.94000000006</v>
      </c>
      <c r="N5" s="354">
        <v>0.6</v>
      </c>
      <c r="O5" s="263"/>
      <c r="P5" s="263"/>
      <c r="Q5" s="331"/>
      <c r="R5" s="331"/>
      <c r="S5" s="331"/>
      <c r="T5" s="331"/>
      <c r="U5" s="331"/>
      <c r="V5" s="332">
        <v>689683.4</v>
      </c>
      <c r="W5" s="332">
        <v>0</v>
      </c>
      <c r="X5" s="331"/>
      <c r="Y5" s="331"/>
      <c r="Z5" s="331"/>
      <c r="AA5" s="329" t="b">
        <f t="shared" si="2"/>
        <v>1</v>
      </c>
      <c r="AB5" s="333">
        <f t="shared" si="3"/>
        <v>0.6</v>
      </c>
      <c r="AC5" s="334" t="b">
        <f t="shared" si="4"/>
        <v>1</v>
      </c>
      <c r="AD5" s="334" t="b">
        <f t="shared" si="5"/>
        <v>1</v>
      </c>
    </row>
    <row r="6" spans="1:30" ht="76.5" x14ac:dyDescent="0.25">
      <c r="A6" s="170">
        <v>4</v>
      </c>
      <c r="B6" s="185" t="s">
        <v>697</v>
      </c>
      <c r="C6" s="182" t="s">
        <v>229</v>
      </c>
      <c r="D6" s="258" t="s">
        <v>413</v>
      </c>
      <c r="E6" s="265" t="s">
        <v>170</v>
      </c>
      <c r="F6" s="185" t="s">
        <v>73</v>
      </c>
      <c r="G6" s="170" t="s">
        <v>698</v>
      </c>
      <c r="H6" s="170" t="s">
        <v>282</v>
      </c>
      <c r="I6" s="266">
        <v>0.98799999999999999</v>
      </c>
      <c r="J6" s="267" t="s">
        <v>415</v>
      </c>
      <c r="K6" s="259">
        <v>1031371.78</v>
      </c>
      <c r="L6" s="353">
        <f t="shared" si="0"/>
        <v>618823.06000000006</v>
      </c>
      <c r="M6" s="268">
        <f t="shared" si="1"/>
        <v>412548.72</v>
      </c>
      <c r="N6" s="354">
        <v>0.6</v>
      </c>
      <c r="O6" s="263"/>
      <c r="P6" s="263"/>
      <c r="Q6" s="331"/>
      <c r="R6" s="331"/>
      <c r="S6" s="331"/>
      <c r="T6" s="331"/>
      <c r="U6" s="331"/>
      <c r="V6" s="332">
        <v>618823.06000000006</v>
      </c>
      <c r="W6" s="332">
        <v>0</v>
      </c>
      <c r="X6" s="331"/>
      <c r="Y6" s="331"/>
      <c r="Z6" s="331"/>
      <c r="AA6" s="329" t="b">
        <f t="shared" si="2"/>
        <v>1</v>
      </c>
      <c r="AB6" s="333">
        <f t="shared" si="3"/>
        <v>0.6</v>
      </c>
      <c r="AC6" s="334" t="b">
        <f t="shared" si="4"/>
        <v>1</v>
      </c>
      <c r="AD6" s="334" t="b">
        <f t="shared" si="5"/>
        <v>1</v>
      </c>
    </row>
    <row r="7" spans="1:30" ht="51" x14ac:dyDescent="0.25">
      <c r="A7" s="170">
        <v>5</v>
      </c>
      <c r="B7" s="185" t="s">
        <v>702</v>
      </c>
      <c r="C7" s="182" t="s">
        <v>229</v>
      </c>
      <c r="D7" s="258" t="s">
        <v>703</v>
      </c>
      <c r="E7" s="258" t="s">
        <v>142</v>
      </c>
      <c r="F7" s="185" t="s">
        <v>65</v>
      </c>
      <c r="G7" s="170" t="s">
        <v>704</v>
      </c>
      <c r="H7" s="170" t="s">
        <v>282</v>
      </c>
      <c r="I7" s="266">
        <v>0.77600000000000002</v>
      </c>
      <c r="J7" s="267" t="s">
        <v>293</v>
      </c>
      <c r="K7" s="259">
        <v>557523.65</v>
      </c>
      <c r="L7" s="353">
        <f t="shared" si="0"/>
        <v>334514.19</v>
      </c>
      <c r="M7" s="268">
        <f t="shared" si="1"/>
        <v>223009.46000000002</v>
      </c>
      <c r="N7" s="354">
        <v>0.6</v>
      </c>
      <c r="O7" s="263"/>
      <c r="P7" s="263"/>
      <c r="Q7" s="331"/>
      <c r="R7" s="331"/>
      <c r="S7" s="331"/>
      <c r="T7" s="331"/>
      <c r="U7" s="331"/>
      <c r="V7" s="332">
        <v>334514.19</v>
      </c>
      <c r="W7" s="332">
        <v>0</v>
      </c>
      <c r="X7" s="331"/>
      <c r="Y7" s="331"/>
      <c r="Z7" s="331"/>
      <c r="AA7" s="329" t="b">
        <f t="shared" si="2"/>
        <v>1</v>
      </c>
      <c r="AB7" s="333">
        <f t="shared" si="3"/>
        <v>0.6</v>
      </c>
      <c r="AC7" s="334" t="b">
        <f t="shared" si="4"/>
        <v>1</v>
      </c>
      <c r="AD7" s="334" t="b">
        <f t="shared" si="5"/>
        <v>1</v>
      </c>
    </row>
    <row r="8" spans="1:30" ht="76.5" x14ac:dyDescent="0.25">
      <c r="A8" s="170">
        <v>6</v>
      </c>
      <c r="B8" s="185" t="s">
        <v>705</v>
      </c>
      <c r="C8" s="182" t="s">
        <v>229</v>
      </c>
      <c r="D8" s="258" t="s">
        <v>706</v>
      </c>
      <c r="E8" s="258" t="s">
        <v>218</v>
      </c>
      <c r="F8" s="185" t="s">
        <v>87</v>
      </c>
      <c r="G8" s="170" t="s">
        <v>707</v>
      </c>
      <c r="H8" s="170" t="s">
        <v>282</v>
      </c>
      <c r="I8" s="266">
        <v>0.74199999999999999</v>
      </c>
      <c r="J8" s="267" t="s">
        <v>291</v>
      </c>
      <c r="K8" s="259">
        <v>913232.15</v>
      </c>
      <c r="L8" s="353">
        <f t="shared" si="0"/>
        <v>547939.29</v>
      </c>
      <c r="M8" s="268">
        <f t="shared" si="1"/>
        <v>365292.86</v>
      </c>
      <c r="N8" s="354">
        <v>0.6</v>
      </c>
      <c r="O8" s="263"/>
      <c r="P8" s="263"/>
      <c r="Q8" s="331"/>
      <c r="R8" s="331"/>
      <c r="S8" s="331"/>
      <c r="T8" s="331"/>
      <c r="U8" s="331"/>
      <c r="V8" s="332">
        <v>547939.29</v>
      </c>
      <c r="W8" s="332">
        <v>0</v>
      </c>
      <c r="X8" s="331"/>
      <c r="Y8" s="331"/>
      <c r="Z8" s="331"/>
      <c r="AA8" s="329" t="b">
        <f t="shared" si="2"/>
        <v>1</v>
      </c>
      <c r="AB8" s="333">
        <f t="shared" si="3"/>
        <v>0.6</v>
      </c>
      <c r="AC8" s="334" t="b">
        <f t="shared" si="4"/>
        <v>1</v>
      </c>
      <c r="AD8" s="334" t="b">
        <f t="shared" si="5"/>
        <v>1</v>
      </c>
    </row>
    <row r="9" spans="1:30" ht="76.5" x14ac:dyDescent="0.25">
      <c r="A9" s="170">
        <v>7</v>
      </c>
      <c r="B9" s="185" t="s">
        <v>708</v>
      </c>
      <c r="C9" s="182" t="s">
        <v>229</v>
      </c>
      <c r="D9" s="258" t="s">
        <v>438</v>
      </c>
      <c r="E9" s="258" t="s">
        <v>158</v>
      </c>
      <c r="F9" s="185" t="s">
        <v>69</v>
      </c>
      <c r="G9" s="170" t="s">
        <v>709</v>
      </c>
      <c r="H9" s="170" t="s">
        <v>282</v>
      </c>
      <c r="I9" s="266">
        <v>0.73</v>
      </c>
      <c r="J9" s="267" t="s">
        <v>293</v>
      </c>
      <c r="K9" s="259">
        <v>969707.91</v>
      </c>
      <c r="L9" s="353">
        <f t="shared" si="0"/>
        <v>484853.95</v>
      </c>
      <c r="M9" s="268">
        <f t="shared" si="1"/>
        <v>484853.96</v>
      </c>
      <c r="N9" s="354">
        <v>0.5</v>
      </c>
      <c r="O9" s="263"/>
      <c r="P9" s="263"/>
      <c r="Q9" s="331"/>
      <c r="R9" s="331"/>
      <c r="S9" s="331"/>
      <c r="T9" s="331"/>
      <c r="U9" s="331"/>
      <c r="V9" s="332">
        <v>484853.95</v>
      </c>
      <c r="W9" s="332">
        <v>0</v>
      </c>
      <c r="X9" s="331"/>
      <c r="Y9" s="331"/>
      <c r="Z9" s="331"/>
      <c r="AA9" s="329" t="b">
        <f t="shared" si="2"/>
        <v>1</v>
      </c>
      <c r="AB9" s="333">
        <f t="shared" si="3"/>
        <v>0.5</v>
      </c>
      <c r="AC9" s="334" t="b">
        <f t="shared" si="4"/>
        <v>1</v>
      </c>
      <c r="AD9" s="334" t="b">
        <f t="shared" si="5"/>
        <v>1</v>
      </c>
    </row>
    <row r="10" spans="1:30" ht="25.5" x14ac:dyDescent="0.25">
      <c r="A10" s="170">
        <v>8</v>
      </c>
      <c r="B10" s="185" t="s">
        <v>710</v>
      </c>
      <c r="C10" s="182" t="s">
        <v>229</v>
      </c>
      <c r="D10" s="258" t="s">
        <v>671</v>
      </c>
      <c r="E10" s="258" t="s">
        <v>152</v>
      </c>
      <c r="F10" s="185" t="s">
        <v>67</v>
      </c>
      <c r="G10" s="170" t="s">
        <v>711</v>
      </c>
      <c r="H10" s="170" t="s">
        <v>280</v>
      </c>
      <c r="I10" s="266">
        <v>0.70099999999999996</v>
      </c>
      <c r="J10" s="267" t="s">
        <v>351</v>
      </c>
      <c r="K10" s="259">
        <v>847054.96</v>
      </c>
      <c r="L10" s="353">
        <f t="shared" si="0"/>
        <v>592938.47</v>
      </c>
      <c r="M10" s="268">
        <f t="shared" si="1"/>
        <v>254116.49</v>
      </c>
      <c r="N10" s="354">
        <v>0.7</v>
      </c>
      <c r="O10" s="263"/>
      <c r="P10" s="263"/>
      <c r="Q10" s="331"/>
      <c r="R10" s="331"/>
      <c r="S10" s="331"/>
      <c r="T10" s="331"/>
      <c r="U10" s="331"/>
      <c r="V10" s="332">
        <v>592938.47</v>
      </c>
      <c r="W10" s="332">
        <v>0</v>
      </c>
      <c r="X10" s="331"/>
      <c r="Y10" s="331"/>
      <c r="Z10" s="331"/>
      <c r="AA10" s="329" t="b">
        <f t="shared" si="2"/>
        <v>1</v>
      </c>
      <c r="AB10" s="333">
        <f t="shared" si="3"/>
        <v>0.7</v>
      </c>
      <c r="AC10" s="334" t="b">
        <f t="shared" si="4"/>
        <v>1</v>
      </c>
      <c r="AD10" s="334" t="b">
        <f t="shared" si="5"/>
        <v>1</v>
      </c>
    </row>
    <row r="11" spans="1:30" ht="51" x14ac:dyDescent="0.25">
      <c r="A11" s="170">
        <v>9</v>
      </c>
      <c r="B11" s="185" t="s">
        <v>712</v>
      </c>
      <c r="C11" s="182" t="s">
        <v>229</v>
      </c>
      <c r="D11" s="258" t="s">
        <v>713</v>
      </c>
      <c r="E11" s="258" t="s">
        <v>178</v>
      </c>
      <c r="F11" s="185" t="s">
        <v>77</v>
      </c>
      <c r="G11" s="170" t="s">
        <v>714</v>
      </c>
      <c r="H11" s="170" t="s">
        <v>282</v>
      </c>
      <c r="I11" s="266">
        <v>0.64500000000000002</v>
      </c>
      <c r="J11" s="267" t="s">
        <v>606</v>
      </c>
      <c r="K11" s="259">
        <v>2960188.85</v>
      </c>
      <c r="L11" s="353">
        <f t="shared" si="0"/>
        <v>1776113.31</v>
      </c>
      <c r="M11" s="268">
        <f t="shared" si="1"/>
        <v>1184075.54</v>
      </c>
      <c r="N11" s="354">
        <v>0.6</v>
      </c>
      <c r="O11" s="263"/>
      <c r="P11" s="263"/>
      <c r="Q11" s="331"/>
      <c r="R11" s="331"/>
      <c r="S11" s="331"/>
      <c r="T11" s="331"/>
      <c r="U11" s="331"/>
      <c r="V11" s="332">
        <v>1776113.31</v>
      </c>
      <c r="W11" s="332">
        <v>0</v>
      </c>
      <c r="X11" s="331"/>
      <c r="Y11" s="331"/>
      <c r="Z11" s="331"/>
      <c r="AA11" s="329" t="b">
        <f t="shared" si="2"/>
        <v>1</v>
      </c>
      <c r="AB11" s="333">
        <f t="shared" si="3"/>
        <v>0.6</v>
      </c>
      <c r="AC11" s="334" t="b">
        <f t="shared" si="4"/>
        <v>1</v>
      </c>
      <c r="AD11" s="334" t="b">
        <f t="shared" si="5"/>
        <v>1</v>
      </c>
    </row>
    <row r="12" spans="1:30" ht="38.25" x14ac:dyDescent="0.25">
      <c r="A12" s="170">
        <v>10</v>
      </c>
      <c r="B12" s="185" t="s">
        <v>715</v>
      </c>
      <c r="C12" s="182" t="s">
        <v>229</v>
      </c>
      <c r="D12" s="258" t="s">
        <v>428</v>
      </c>
      <c r="E12" s="258" t="s">
        <v>210</v>
      </c>
      <c r="F12" s="185" t="s">
        <v>87</v>
      </c>
      <c r="G12" s="170" t="s">
        <v>716</v>
      </c>
      <c r="H12" s="170" t="s">
        <v>282</v>
      </c>
      <c r="I12" s="266">
        <v>0.40899999999999997</v>
      </c>
      <c r="J12" s="267" t="s">
        <v>690</v>
      </c>
      <c r="K12" s="259">
        <v>1027332.11</v>
      </c>
      <c r="L12" s="353">
        <f t="shared" si="0"/>
        <v>513666.05</v>
      </c>
      <c r="M12" s="268">
        <f t="shared" si="1"/>
        <v>513666.06</v>
      </c>
      <c r="N12" s="354">
        <v>0.5</v>
      </c>
      <c r="O12" s="263"/>
      <c r="P12" s="263"/>
      <c r="Q12" s="331"/>
      <c r="R12" s="331"/>
      <c r="S12" s="331"/>
      <c r="T12" s="331"/>
      <c r="U12" s="331"/>
      <c r="V12" s="332">
        <v>513666.05</v>
      </c>
      <c r="W12" s="332">
        <v>0</v>
      </c>
      <c r="X12" s="331"/>
      <c r="Y12" s="331"/>
      <c r="Z12" s="331"/>
      <c r="AA12" s="329" t="b">
        <f t="shared" si="2"/>
        <v>1</v>
      </c>
      <c r="AB12" s="333">
        <f t="shared" si="3"/>
        <v>0.5</v>
      </c>
      <c r="AC12" s="334" t="b">
        <f t="shared" si="4"/>
        <v>1</v>
      </c>
      <c r="AD12" s="334" t="b">
        <f t="shared" si="5"/>
        <v>1</v>
      </c>
    </row>
    <row r="13" spans="1:30" ht="38.25" x14ac:dyDescent="0.25">
      <c r="A13" s="170">
        <v>11</v>
      </c>
      <c r="B13" s="185" t="s">
        <v>717</v>
      </c>
      <c r="C13" s="182" t="s">
        <v>229</v>
      </c>
      <c r="D13" s="258" t="s">
        <v>417</v>
      </c>
      <c r="E13" s="265" t="s">
        <v>220</v>
      </c>
      <c r="F13" s="185" t="s">
        <v>87</v>
      </c>
      <c r="G13" s="170" t="s">
        <v>718</v>
      </c>
      <c r="H13" s="170" t="s">
        <v>282</v>
      </c>
      <c r="I13" s="266">
        <v>0.29599999999999999</v>
      </c>
      <c r="J13" s="267" t="s">
        <v>411</v>
      </c>
      <c r="K13" s="268">
        <v>1451586.47</v>
      </c>
      <c r="L13" s="353">
        <f t="shared" si="0"/>
        <v>870951.88</v>
      </c>
      <c r="M13" s="268">
        <f t="shared" si="1"/>
        <v>580634.59</v>
      </c>
      <c r="N13" s="354">
        <v>0.6</v>
      </c>
      <c r="O13" s="263"/>
      <c r="P13" s="263"/>
      <c r="Q13" s="331"/>
      <c r="R13" s="331"/>
      <c r="S13" s="331"/>
      <c r="T13" s="331"/>
      <c r="U13" s="331"/>
      <c r="V13" s="332">
        <v>870951.88</v>
      </c>
      <c r="W13" s="332">
        <v>0</v>
      </c>
      <c r="X13" s="331"/>
      <c r="Y13" s="331"/>
      <c r="Z13" s="331"/>
      <c r="AA13" s="329" t="b">
        <f t="shared" si="2"/>
        <v>1</v>
      </c>
      <c r="AB13" s="333">
        <f t="shared" si="3"/>
        <v>0.6</v>
      </c>
      <c r="AC13" s="334" t="b">
        <f t="shared" si="4"/>
        <v>1</v>
      </c>
      <c r="AD13" s="334" t="b">
        <f t="shared" si="5"/>
        <v>1</v>
      </c>
    </row>
    <row r="14" spans="1:30" ht="38.25" x14ac:dyDescent="0.25">
      <c r="A14" s="170">
        <v>12</v>
      </c>
      <c r="B14" s="185" t="s">
        <v>722</v>
      </c>
      <c r="C14" s="182" t="s">
        <v>229</v>
      </c>
      <c r="D14" s="258" t="s">
        <v>723</v>
      </c>
      <c r="E14" s="265" t="s">
        <v>134</v>
      </c>
      <c r="F14" s="185" t="s">
        <v>61</v>
      </c>
      <c r="G14" s="170" t="s">
        <v>724</v>
      </c>
      <c r="H14" s="170" t="s">
        <v>282</v>
      </c>
      <c r="I14" s="266">
        <v>1.6120000000000001</v>
      </c>
      <c r="J14" s="267" t="s">
        <v>291</v>
      </c>
      <c r="K14" s="259">
        <v>2966077.97</v>
      </c>
      <c r="L14" s="353">
        <f t="shared" si="0"/>
        <v>1779646.78</v>
      </c>
      <c r="M14" s="268">
        <f t="shared" si="1"/>
        <v>1186431.1900000002</v>
      </c>
      <c r="N14" s="354">
        <v>0.6</v>
      </c>
      <c r="O14" s="263"/>
      <c r="P14" s="263"/>
      <c r="Q14" s="331"/>
      <c r="R14" s="331"/>
      <c r="S14" s="331"/>
      <c r="T14" s="331"/>
      <c r="U14" s="331"/>
      <c r="V14" s="332">
        <v>1779646.78</v>
      </c>
      <c r="W14" s="332">
        <v>0</v>
      </c>
      <c r="X14" s="331"/>
      <c r="Y14" s="331"/>
      <c r="Z14" s="331"/>
      <c r="AA14" s="329" t="b">
        <f t="shared" si="2"/>
        <v>1</v>
      </c>
      <c r="AB14" s="333">
        <f t="shared" si="3"/>
        <v>0.6</v>
      </c>
      <c r="AC14" s="334" t="b">
        <f t="shared" si="4"/>
        <v>1</v>
      </c>
      <c r="AD14" s="334" t="b">
        <f t="shared" si="5"/>
        <v>1</v>
      </c>
    </row>
    <row r="15" spans="1:30" ht="51" x14ac:dyDescent="0.25">
      <c r="A15" s="170">
        <v>13</v>
      </c>
      <c r="B15" s="185" t="s">
        <v>725</v>
      </c>
      <c r="C15" s="182" t="s">
        <v>229</v>
      </c>
      <c r="D15" s="258" t="s">
        <v>726</v>
      </c>
      <c r="E15" s="258" t="s">
        <v>138</v>
      </c>
      <c r="F15" s="185" t="s">
        <v>63</v>
      </c>
      <c r="G15" s="170" t="s">
        <v>727</v>
      </c>
      <c r="H15" s="170" t="s">
        <v>282</v>
      </c>
      <c r="I15" s="266">
        <v>1.51</v>
      </c>
      <c r="J15" s="267" t="s">
        <v>290</v>
      </c>
      <c r="K15" s="259">
        <v>3138110.65</v>
      </c>
      <c r="L15" s="353">
        <f t="shared" si="0"/>
        <v>1882866.39</v>
      </c>
      <c r="M15" s="268">
        <f t="shared" si="1"/>
        <v>1255244.26</v>
      </c>
      <c r="N15" s="354">
        <v>0.6</v>
      </c>
      <c r="O15" s="263"/>
      <c r="P15" s="263"/>
      <c r="Q15" s="331"/>
      <c r="R15" s="331"/>
      <c r="S15" s="331"/>
      <c r="T15" s="331"/>
      <c r="U15" s="331"/>
      <c r="V15" s="332">
        <v>1882866.39</v>
      </c>
      <c r="W15" s="332">
        <v>0</v>
      </c>
      <c r="X15" s="331"/>
      <c r="Y15" s="331"/>
      <c r="Z15" s="331"/>
      <c r="AA15" s="329" t="b">
        <f t="shared" si="2"/>
        <v>1</v>
      </c>
      <c r="AB15" s="333">
        <f t="shared" si="3"/>
        <v>0.6</v>
      </c>
      <c r="AC15" s="334" t="b">
        <f t="shared" si="4"/>
        <v>1</v>
      </c>
      <c r="AD15" s="334" t="b">
        <f t="shared" si="5"/>
        <v>1</v>
      </c>
    </row>
    <row r="16" spans="1:30" ht="38.25" x14ac:dyDescent="0.25">
      <c r="A16" s="170">
        <v>14</v>
      </c>
      <c r="B16" s="185" t="s">
        <v>728</v>
      </c>
      <c r="C16" s="182" t="s">
        <v>229</v>
      </c>
      <c r="D16" s="258" t="s">
        <v>729</v>
      </c>
      <c r="E16" s="265" t="s">
        <v>212</v>
      </c>
      <c r="F16" s="185" t="s">
        <v>87</v>
      </c>
      <c r="G16" s="170" t="s">
        <v>730</v>
      </c>
      <c r="H16" s="170" t="s">
        <v>280</v>
      </c>
      <c r="I16" s="266">
        <v>1.4</v>
      </c>
      <c r="J16" s="267" t="s">
        <v>296</v>
      </c>
      <c r="K16" s="259">
        <v>2875552.56</v>
      </c>
      <c r="L16" s="353">
        <f t="shared" si="0"/>
        <v>1725331.53</v>
      </c>
      <c r="M16" s="268">
        <f t="shared" si="1"/>
        <v>1150221.03</v>
      </c>
      <c r="N16" s="354">
        <v>0.6</v>
      </c>
      <c r="O16" s="263"/>
      <c r="P16" s="263"/>
      <c r="Q16" s="331"/>
      <c r="R16" s="331"/>
      <c r="S16" s="331"/>
      <c r="T16" s="331"/>
      <c r="U16" s="331"/>
      <c r="V16" s="332">
        <v>1725331.53</v>
      </c>
      <c r="W16" s="332">
        <v>0</v>
      </c>
      <c r="X16" s="331"/>
      <c r="Y16" s="331"/>
      <c r="Z16" s="331"/>
      <c r="AA16" s="329" t="b">
        <f t="shared" si="2"/>
        <v>1</v>
      </c>
      <c r="AB16" s="333">
        <f t="shared" si="3"/>
        <v>0.6</v>
      </c>
      <c r="AC16" s="334" t="b">
        <f t="shared" si="4"/>
        <v>1</v>
      </c>
      <c r="AD16" s="334" t="b">
        <f t="shared" si="5"/>
        <v>1</v>
      </c>
    </row>
    <row r="17" spans="1:30" ht="51" x14ac:dyDescent="0.25">
      <c r="A17" s="170">
        <v>15</v>
      </c>
      <c r="B17" s="185" t="s">
        <v>731</v>
      </c>
      <c r="C17" s="182" t="s">
        <v>229</v>
      </c>
      <c r="D17" s="258" t="s">
        <v>732</v>
      </c>
      <c r="E17" s="258" t="s">
        <v>982</v>
      </c>
      <c r="F17" s="185" t="s">
        <v>75</v>
      </c>
      <c r="G17" s="170" t="s">
        <v>733</v>
      </c>
      <c r="H17" s="170" t="s">
        <v>282</v>
      </c>
      <c r="I17" s="266">
        <v>1.381</v>
      </c>
      <c r="J17" s="267" t="s">
        <v>459</v>
      </c>
      <c r="K17" s="259">
        <v>2761696.2</v>
      </c>
      <c r="L17" s="353">
        <f t="shared" si="0"/>
        <v>1657017.72</v>
      </c>
      <c r="M17" s="268">
        <f t="shared" si="1"/>
        <v>1104678.4800000002</v>
      </c>
      <c r="N17" s="354">
        <v>0.6</v>
      </c>
      <c r="O17" s="263"/>
      <c r="P17" s="263"/>
      <c r="Q17" s="331"/>
      <c r="R17" s="331"/>
      <c r="S17" s="331"/>
      <c r="T17" s="331"/>
      <c r="U17" s="331"/>
      <c r="V17" s="332">
        <v>1657017.72</v>
      </c>
      <c r="W17" s="332">
        <v>0</v>
      </c>
      <c r="X17" s="331"/>
      <c r="Y17" s="331"/>
      <c r="Z17" s="331"/>
      <c r="AA17" s="329" t="b">
        <f t="shared" si="2"/>
        <v>1</v>
      </c>
      <c r="AB17" s="333">
        <f t="shared" si="3"/>
        <v>0.6</v>
      </c>
      <c r="AC17" s="334" t="b">
        <f t="shared" si="4"/>
        <v>1</v>
      </c>
      <c r="AD17" s="334" t="b">
        <f t="shared" si="5"/>
        <v>1</v>
      </c>
    </row>
    <row r="18" spans="1:30" ht="51" x14ac:dyDescent="0.25">
      <c r="A18" s="170">
        <v>16</v>
      </c>
      <c r="B18" s="185" t="s">
        <v>687</v>
      </c>
      <c r="C18" s="182" t="s">
        <v>229</v>
      </c>
      <c r="D18" s="258" t="s">
        <v>688</v>
      </c>
      <c r="E18" s="265" t="s">
        <v>146</v>
      </c>
      <c r="F18" s="185" t="s">
        <v>65</v>
      </c>
      <c r="G18" s="170" t="s">
        <v>689</v>
      </c>
      <c r="H18" s="170" t="s">
        <v>282</v>
      </c>
      <c r="I18" s="266">
        <v>0.999</v>
      </c>
      <c r="J18" s="267" t="s">
        <v>690</v>
      </c>
      <c r="K18" s="268">
        <v>2573835.09</v>
      </c>
      <c r="L18" s="353">
        <f t="shared" si="0"/>
        <v>1286917.54</v>
      </c>
      <c r="M18" s="268">
        <f t="shared" si="1"/>
        <v>1286917.5499999998</v>
      </c>
      <c r="N18" s="354">
        <v>0.5</v>
      </c>
      <c r="O18" s="263"/>
      <c r="P18" s="263"/>
      <c r="Q18" s="331"/>
      <c r="R18" s="331"/>
      <c r="S18" s="331"/>
      <c r="T18" s="331"/>
      <c r="U18" s="331"/>
      <c r="V18" s="332">
        <v>1286917.54</v>
      </c>
      <c r="W18" s="332">
        <v>0</v>
      </c>
      <c r="X18" s="331"/>
      <c r="Y18" s="331"/>
      <c r="Z18" s="331"/>
      <c r="AA18" s="329" t="b">
        <f t="shared" si="2"/>
        <v>1</v>
      </c>
      <c r="AB18" s="333">
        <f t="shared" si="3"/>
        <v>0.5</v>
      </c>
      <c r="AC18" s="334" t="b">
        <f t="shared" si="4"/>
        <v>1</v>
      </c>
      <c r="AD18" s="334" t="b">
        <f t="shared" si="5"/>
        <v>1</v>
      </c>
    </row>
    <row r="19" spans="1:30" ht="38.25" x14ac:dyDescent="0.25">
      <c r="A19" s="170">
        <v>17</v>
      </c>
      <c r="B19" s="185" t="s">
        <v>743</v>
      </c>
      <c r="C19" s="182" t="s">
        <v>229</v>
      </c>
      <c r="D19" s="258" t="s">
        <v>475</v>
      </c>
      <c r="E19" s="265" t="s">
        <v>153</v>
      </c>
      <c r="F19" s="185" t="s">
        <v>67</v>
      </c>
      <c r="G19" s="170" t="s">
        <v>744</v>
      </c>
      <c r="H19" s="170" t="s">
        <v>282</v>
      </c>
      <c r="I19" s="266">
        <v>0.99</v>
      </c>
      <c r="J19" s="267" t="s">
        <v>291</v>
      </c>
      <c r="K19" s="259">
        <v>1484221.61</v>
      </c>
      <c r="L19" s="353">
        <f t="shared" si="0"/>
        <v>890532.96</v>
      </c>
      <c r="M19" s="268">
        <f t="shared" si="1"/>
        <v>593688.65000000014</v>
      </c>
      <c r="N19" s="354">
        <v>0.6</v>
      </c>
      <c r="O19" s="263"/>
      <c r="P19" s="263"/>
      <c r="Q19" s="331"/>
      <c r="R19" s="331"/>
      <c r="S19" s="331"/>
      <c r="T19" s="331"/>
      <c r="U19" s="331"/>
      <c r="V19" s="332">
        <v>890532.96</v>
      </c>
      <c r="W19" s="332">
        <v>0</v>
      </c>
      <c r="X19" s="331"/>
      <c r="Y19" s="331"/>
      <c r="Z19" s="331"/>
      <c r="AA19" s="329" t="b">
        <f t="shared" si="2"/>
        <v>1</v>
      </c>
      <c r="AB19" s="333">
        <f t="shared" si="3"/>
        <v>0.6</v>
      </c>
      <c r="AC19" s="334" t="b">
        <f t="shared" si="4"/>
        <v>1</v>
      </c>
      <c r="AD19" s="334" t="b">
        <f t="shared" si="5"/>
        <v>1</v>
      </c>
    </row>
    <row r="20" spans="1:30" ht="63.75" x14ac:dyDescent="0.25">
      <c r="A20" s="170">
        <v>18</v>
      </c>
      <c r="B20" s="185" t="s">
        <v>694</v>
      </c>
      <c r="C20" s="182" t="s">
        <v>229</v>
      </c>
      <c r="D20" s="258" t="s">
        <v>695</v>
      </c>
      <c r="E20" s="265" t="s">
        <v>132</v>
      </c>
      <c r="F20" s="185" t="s">
        <v>61</v>
      </c>
      <c r="G20" s="170" t="s">
        <v>696</v>
      </c>
      <c r="H20" s="170" t="s">
        <v>282</v>
      </c>
      <c r="I20" s="266">
        <v>0.99</v>
      </c>
      <c r="J20" s="267" t="s">
        <v>290</v>
      </c>
      <c r="K20" s="268">
        <v>2755254.59</v>
      </c>
      <c r="L20" s="353">
        <f t="shared" si="0"/>
        <v>1653152.75</v>
      </c>
      <c r="M20" s="268">
        <f t="shared" si="1"/>
        <v>1102101.8399999999</v>
      </c>
      <c r="N20" s="354">
        <v>0.6</v>
      </c>
      <c r="O20" s="263"/>
      <c r="P20" s="263"/>
      <c r="Q20" s="331"/>
      <c r="R20" s="331"/>
      <c r="S20" s="331"/>
      <c r="T20" s="331"/>
      <c r="U20" s="331"/>
      <c r="V20" s="332">
        <v>1653152.75</v>
      </c>
      <c r="W20" s="332">
        <v>0</v>
      </c>
      <c r="X20" s="331"/>
      <c r="Y20" s="331"/>
      <c r="Z20" s="331"/>
      <c r="AA20" s="329" t="b">
        <f t="shared" si="2"/>
        <v>1</v>
      </c>
      <c r="AB20" s="333">
        <f t="shared" si="3"/>
        <v>0.6</v>
      </c>
      <c r="AC20" s="334" t="b">
        <f t="shared" si="4"/>
        <v>1</v>
      </c>
      <c r="AD20" s="334" t="b">
        <f t="shared" si="5"/>
        <v>1</v>
      </c>
    </row>
    <row r="21" spans="1:30" ht="102" x14ac:dyDescent="0.25">
      <c r="A21" s="170">
        <v>19</v>
      </c>
      <c r="B21" s="185" t="s">
        <v>699</v>
      </c>
      <c r="C21" s="182" t="s">
        <v>229</v>
      </c>
      <c r="D21" s="258" t="s">
        <v>700</v>
      </c>
      <c r="E21" s="265" t="s">
        <v>96</v>
      </c>
      <c r="F21" s="185" t="s">
        <v>49</v>
      </c>
      <c r="G21" s="170" t="s">
        <v>701</v>
      </c>
      <c r="H21" s="170" t="s">
        <v>282</v>
      </c>
      <c r="I21" s="266">
        <v>0.95299999999999996</v>
      </c>
      <c r="J21" s="267" t="s">
        <v>348</v>
      </c>
      <c r="K21" s="259">
        <v>2743598.65</v>
      </c>
      <c r="L21" s="353">
        <f t="shared" si="0"/>
        <v>1371799.32</v>
      </c>
      <c r="M21" s="268">
        <f t="shared" si="1"/>
        <v>1371799.3299999998</v>
      </c>
      <c r="N21" s="354">
        <v>0.5</v>
      </c>
      <c r="O21" s="263"/>
      <c r="P21" s="263"/>
      <c r="Q21" s="331"/>
      <c r="R21" s="331"/>
      <c r="S21" s="331"/>
      <c r="T21" s="331"/>
      <c r="U21" s="331"/>
      <c r="V21" s="332">
        <v>1371799.32</v>
      </c>
      <c r="W21" s="332">
        <v>0</v>
      </c>
      <c r="X21" s="331"/>
      <c r="Y21" s="331"/>
      <c r="Z21" s="331"/>
      <c r="AA21" s="329" t="b">
        <f t="shared" si="2"/>
        <v>1</v>
      </c>
      <c r="AB21" s="333">
        <f t="shared" si="3"/>
        <v>0.5</v>
      </c>
      <c r="AC21" s="334" t="b">
        <f t="shared" si="4"/>
        <v>1</v>
      </c>
      <c r="AD21" s="334" t="b">
        <f t="shared" si="5"/>
        <v>1</v>
      </c>
    </row>
    <row r="22" spans="1:30" ht="51" x14ac:dyDescent="0.25">
      <c r="A22" s="170">
        <v>20</v>
      </c>
      <c r="B22" s="185" t="s">
        <v>748</v>
      </c>
      <c r="C22" s="182" t="s">
        <v>229</v>
      </c>
      <c r="D22" s="258" t="s">
        <v>444</v>
      </c>
      <c r="E22" s="265" t="s">
        <v>201</v>
      </c>
      <c r="F22" s="185" t="s">
        <v>83</v>
      </c>
      <c r="G22" s="170" t="s">
        <v>749</v>
      </c>
      <c r="H22" s="170" t="s">
        <v>280</v>
      </c>
      <c r="I22" s="266">
        <v>0.78500000000000003</v>
      </c>
      <c r="J22" s="267" t="s">
        <v>290</v>
      </c>
      <c r="K22" s="259">
        <v>3020706.69</v>
      </c>
      <c r="L22" s="353">
        <f t="shared" si="0"/>
        <v>1812424.01</v>
      </c>
      <c r="M22" s="268">
        <f t="shared" si="1"/>
        <v>1208282.68</v>
      </c>
      <c r="N22" s="354">
        <v>0.6</v>
      </c>
      <c r="O22" s="263"/>
      <c r="P22" s="263"/>
      <c r="Q22" s="331"/>
      <c r="R22" s="331"/>
      <c r="S22" s="331"/>
      <c r="T22" s="331"/>
      <c r="U22" s="331"/>
      <c r="V22" s="332">
        <v>1812424.01</v>
      </c>
      <c r="W22" s="332">
        <v>0</v>
      </c>
      <c r="X22" s="331"/>
      <c r="Y22" s="331"/>
      <c r="Z22" s="331"/>
      <c r="AA22" s="329" t="b">
        <f t="shared" si="2"/>
        <v>1</v>
      </c>
      <c r="AB22" s="333">
        <f t="shared" si="3"/>
        <v>0.6</v>
      </c>
      <c r="AC22" s="334" t="b">
        <f t="shared" si="4"/>
        <v>1</v>
      </c>
      <c r="AD22" s="334" t="b">
        <f t="shared" si="5"/>
        <v>1</v>
      </c>
    </row>
    <row r="23" spans="1:30" ht="76.5" x14ac:dyDescent="0.25">
      <c r="A23" s="170">
        <v>21</v>
      </c>
      <c r="B23" s="185" t="s">
        <v>750</v>
      </c>
      <c r="C23" s="182" t="s">
        <v>229</v>
      </c>
      <c r="D23" s="258" t="s">
        <v>751</v>
      </c>
      <c r="E23" s="265" t="s">
        <v>173</v>
      </c>
      <c r="F23" s="185" t="s">
        <v>75</v>
      </c>
      <c r="G23" s="170" t="s">
        <v>752</v>
      </c>
      <c r="H23" s="170" t="s">
        <v>282</v>
      </c>
      <c r="I23" s="266">
        <v>0.56899999999999995</v>
      </c>
      <c r="J23" s="267" t="s">
        <v>753</v>
      </c>
      <c r="K23" s="259">
        <v>533091.81999999995</v>
      </c>
      <c r="L23" s="353">
        <f t="shared" si="0"/>
        <v>319855.09000000003</v>
      </c>
      <c r="M23" s="268">
        <f t="shared" si="1"/>
        <v>213236.72999999992</v>
      </c>
      <c r="N23" s="354">
        <v>0.6</v>
      </c>
      <c r="O23" s="263"/>
      <c r="P23" s="263"/>
      <c r="Q23" s="331"/>
      <c r="R23" s="331"/>
      <c r="S23" s="331"/>
      <c r="T23" s="331"/>
      <c r="U23" s="331"/>
      <c r="V23" s="332">
        <v>319855.09000000003</v>
      </c>
      <c r="W23" s="332">
        <v>0</v>
      </c>
      <c r="X23" s="331"/>
      <c r="Y23" s="331"/>
      <c r="Z23" s="331"/>
      <c r="AA23" s="329" t="b">
        <f t="shared" si="2"/>
        <v>1</v>
      </c>
      <c r="AB23" s="333">
        <f t="shared" si="3"/>
        <v>0.6</v>
      </c>
      <c r="AC23" s="334" t="b">
        <f t="shared" si="4"/>
        <v>1</v>
      </c>
      <c r="AD23" s="334" t="b">
        <f t="shared" si="5"/>
        <v>1</v>
      </c>
    </row>
    <row r="24" spans="1:30" ht="76.5" x14ac:dyDescent="0.25">
      <c r="A24" s="170">
        <v>22</v>
      </c>
      <c r="B24" s="185" t="s">
        <v>754</v>
      </c>
      <c r="C24" s="182" t="s">
        <v>229</v>
      </c>
      <c r="D24" s="258" t="s">
        <v>755</v>
      </c>
      <c r="E24" s="265" t="s">
        <v>176</v>
      </c>
      <c r="F24" s="185" t="s">
        <v>75</v>
      </c>
      <c r="G24" s="170" t="s">
        <v>756</v>
      </c>
      <c r="H24" s="170" t="s">
        <v>282</v>
      </c>
      <c r="I24" s="266">
        <v>0.50700000000000001</v>
      </c>
      <c r="J24" s="267" t="s">
        <v>348</v>
      </c>
      <c r="K24" s="268">
        <v>1212009.76</v>
      </c>
      <c r="L24" s="353">
        <f t="shared" si="0"/>
        <v>727205.85</v>
      </c>
      <c r="M24" s="268">
        <f t="shared" si="1"/>
        <v>484803.91000000003</v>
      </c>
      <c r="N24" s="354">
        <v>0.6</v>
      </c>
      <c r="O24" s="263"/>
      <c r="P24" s="263"/>
      <c r="Q24" s="331"/>
      <c r="R24" s="331"/>
      <c r="S24" s="331"/>
      <c r="T24" s="331"/>
      <c r="U24" s="331"/>
      <c r="V24" s="332">
        <v>727205.85</v>
      </c>
      <c r="W24" s="332">
        <v>0</v>
      </c>
      <c r="X24" s="331"/>
      <c r="Y24" s="331"/>
      <c r="Z24" s="331"/>
      <c r="AA24" s="329" t="b">
        <f t="shared" si="2"/>
        <v>1</v>
      </c>
      <c r="AB24" s="333">
        <f t="shared" si="3"/>
        <v>0.6</v>
      </c>
      <c r="AC24" s="334" t="b">
        <f t="shared" si="4"/>
        <v>1</v>
      </c>
      <c r="AD24" s="334" t="b">
        <f t="shared" si="5"/>
        <v>1</v>
      </c>
    </row>
    <row r="25" spans="1:30" ht="63.75" x14ac:dyDescent="0.25">
      <c r="A25" s="170">
        <v>23</v>
      </c>
      <c r="B25" s="185" t="s">
        <v>757</v>
      </c>
      <c r="C25" s="182" t="s">
        <v>229</v>
      </c>
      <c r="D25" s="258" t="s">
        <v>758</v>
      </c>
      <c r="E25" s="258" t="s">
        <v>135</v>
      </c>
      <c r="F25" s="185" t="s">
        <v>61</v>
      </c>
      <c r="G25" s="170" t="s">
        <v>759</v>
      </c>
      <c r="H25" s="170" t="s">
        <v>282</v>
      </c>
      <c r="I25" s="266">
        <v>0.36</v>
      </c>
      <c r="J25" s="267" t="s">
        <v>760</v>
      </c>
      <c r="K25" s="259">
        <v>603487.98</v>
      </c>
      <c r="L25" s="353">
        <f t="shared" si="0"/>
        <v>362092.78</v>
      </c>
      <c r="M25" s="268">
        <f t="shared" si="1"/>
        <v>241395.19999999995</v>
      </c>
      <c r="N25" s="354">
        <v>0.6</v>
      </c>
      <c r="O25" s="263"/>
      <c r="P25" s="263"/>
      <c r="Q25" s="331"/>
      <c r="R25" s="331"/>
      <c r="S25" s="331"/>
      <c r="T25" s="331"/>
      <c r="U25" s="331"/>
      <c r="V25" s="332">
        <v>362092.78</v>
      </c>
      <c r="W25" s="332">
        <v>0</v>
      </c>
      <c r="X25" s="331"/>
      <c r="Y25" s="331"/>
      <c r="Z25" s="331"/>
      <c r="AA25" s="329" t="b">
        <f t="shared" si="2"/>
        <v>1</v>
      </c>
      <c r="AB25" s="333">
        <f t="shared" si="3"/>
        <v>0.6</v>
      </c>
      <c r="AC25" s="334" t="b">
        <f t="shared" si="4"/>
        <v>1</v>
      </c>
      <c r="AD25" s="334" t="b">
        <f t="shared" si="5"/>
        <v>1</v>
      </c>
    </row>
    <row r="26" spans="1:30" ht="51" x14ac:dyDescent="0.25">
      <c r="A26" s="170">
        <v>24</v>
      </c>
      <c r="B26" s="185" t="s">
        <v>764</v>
      </c>
      <c r="C26" s="182" t="s">
        <v>229</v>
      </c>
      <c r="D26" s="258" t="s">
        <v>615</v>
      </c>
      <c r="E26" s="258" t="s">
        <v>186</v>
      </c>
      <c r="F26" s="185" t="s">
        <v>79</v>
      </c>
      <c r="G26" s="170" t="s">
        <v>765</v>
      </c>
      <c r="H26" s="170" t="s">
        <v>282</v>
      </c>
      <c r="I26" s="266">
        <v>0.997</v>
      </c>
      <c r="J26" s="267" t="s">
        <v>617</v>
      </c>
      <c r="K26" s="259">
        <v>719720.76</v>
      </c>
      <c r="L26" s="353">
        <f t="shared" si="0"/>
        <v>431832.45</v>
      </c>
      <c r="M26" s="268">
        <f t="shared" si="1"/>
        <v>287888.31</v>
      </c>
      <c r="N26" s="354">
        <v>0.6</v>
      </c>
      <c r="O26" s="263"/>
      <c r="P26" s="263"/>
      <c r="Q26" s="331"/>
      <c r="R26" s="331"/>
      <c r="S26" s="331"/>
      <c r="T26" s="331"/>
      <c r="U26" s="331"/>
      <c r="V26" s="332">
        <v>431832.45</v>
      </c>
      <c r="W26" s="332">
        <v>0</v>
      </c>
      <c r="X26" s="331"/>
      <c r="Y26" s="331"/>
      <c r="Z26" s="331"/>
      <c r="AA26" s="329" t="b">
        <f t="shared" si="2"/>
        <v>1</v>
      </c>
      <c r="AB26" s="333">
        <f t="shared" si="3"/>
        <v>0.6</v>
      </c>
      <c r="AC26" s="334" t="b">
        <f t="shared" si="4"/>
        <v>1</v>
      </c>
      <c r="AD26" s="334" t="b">
        <f t="shared" si="5"/>
        <v>1</v>
      </c>
    </row>
    <row r="27" spans="1:30" ht="51" x14ac:dyDescent="0.25">
      <c r="A27" s="170">
        <v>25</v>
      </c>
      <c r="B27" s="185" t="s">
        <v>766</v>
      </c>
      <c r="C27" s="182" t="s">
        <v>229</v>
      </c>
      <c r="D27" s="258" t="s">
        <v>726</v>
      </c>
      <c r="E27" s="258" t="s">
        <v>138</v>
      </c>
      <c r="F27" s="185" t="s">
        <v>63</v>
      </c>
      <c r="G27" s="170" t="s">
        <v>767</v>
      </c>
      <c r="H27" s="170" t="s">
        <v>282</v>
      </c>
      <c r="I27" s="266">
        <v>0.89</v>
      </c>
      <c r="J27" s="267" t="s">
        <v>290</v>
      </c>
      <c r="K27" s="259">
        <v>1498846.12</v>
      </c>
      <c r="L27" s="353">
        <f t="shared" si="0"/>
        <v>899307.67</v>
      </c>
      <c r="M27" s="268">
        <f t="shared" si="1"/>
        <v>599538.45000000007</v>
      </c>
      <c r="N27" s="354">
        <v>0.6</v>
      </c>
      <c r="O27" s="263"/>
      <c r="P27" s="263"/>
      <c r="Q27" s="331"/>
      <c r="R27" s="331"/>
      <c r="S27" s="331"/>
      <c r="T27" s="331"/>
      <c r="U27" s="331"/>
      <c r="V27" s="332">
        <v>899307.67</v>
      </c>
      <c r="W27" s="332">
        <v>0</v>
      </c>
      <c r="X27" s="331"/>
      <c r="Y27" s="331"/>
      <c r="Z27" s="331"/>
      <c r="AA27" s="329" t="b">
        <f t="shared" si="2"/>
        <v>1</v>
      </c>
      <c r="AB27" s="333">
        <f t="shared" si="3"/>
        <v>0.6</v>
      </c>
      <c r="AC27" s="334" t="b">
        <f t="shared" si="4"/>
        <v>1</v>
      </c>
      <c r="AD27" s="334" t="b">
        <f t="shared" si="5"/>
        <v>1</v>
      </c>
    </row>
    <row r="28" spans="1:30" ht="51" x14ac:dyDescent="0.25">
      <c r="A28" s="170">
        <v>26</v>
      </c>
      <c r="B28" s="185" t="s">
        <v>768</v>
      </c>
      <c r="C28" s="182" t="s">
        <v>229</v>
      </c>
      <c r="D28" s="258" t="s">
        <v>769</v>
      </c>
      <c r="E28" s="258" t="s">
        <v>209</v>
      </c>
      <c r="F28" s="185" t="s">
        <v>87</v>
      </c>
      <c r="G28" s="170" t="s">
        <v>770</v>
      </c>
      <c r="H28" s="170" t="s">
        <v>280</v>
      </c>
      <c r="I28" s="266">
        <v>0.879</v>
      </c>
      <c r="J28" s="267" t="s">
        <v>293</v>
      </c>
      <c r="K28" s="259">
        <v>2291954.29</v>
      </c>
      <c r="L28" s="353">
        <f t="shared" si="0"/>
        <v>1145977.1399999999</v>
      </c>
      <c r="M28" s="268">
        <f t="shared" si="1"/>
        <v>1145977.1500000001</v>
      </c>
      <c r="N28" s="354">
        <v>0.5</v>
      </c>
      <c r="O28" s="263"/>
      <c r="P28" s="263"/>
      <c r="Q28" s="331"/>
      <c r="R28" s="331"/>
      <c r="S28" s="331"/>
      <c r="T28" s="331"/>
      <c r="U28" s="331"/>
      <c r="V28" s="332">
        <v>1145977.1399999999</v>
      </c>
      <c r="W28" s="332">
        <v>0</v>
      </c>
      <c r="X28" s="331"/>
      <c r="Y28" s="331"/>
      <c r="Z28" s="331"/>
      <c r="AA28" s="329" t="b">
        <f t="shared" si="2"/>
        <v>1</v>
      </c>
      <c r="AB28" s="333">
        <f t="shared" si="3"/>
        <v>0.5</v>
      </c>
      <c r="AC28" s="334" t="b">
        <f t="shared" si="4"/>
        <v>1</v>
      </c>
      <c r="AD28" s="334" t="b">
        <f t="shared" si="5"/>
        <v>1</v>
      </c>
    </row>
    <row r="29" spans="1:30" ht="51" x14ac:dyDescent="0.25">
      <c r="A29" s="170">
        <v>27</v>
      </c>
      <c r="B29" s="185" t="s">
        <v>771</v>
      </c>
      <c r="C29" s="182" t="s">
        <v>229</v>
      </c>
      <c r="D29" s="258" t="s">
        <v>385</v>
      </c>
      <c r="E29" s="265" t="s">
        <v>143</v>
      </c>
      <c r="F29" s="185" t="s">
        <v>65</v>
      </c>
      <c r="G29" s="170" t="s">
        <v>772</v>
      </c>
      <c r="H29" s="170" t="s">
        <v>280</v>
      </c>
      <c r="I29" s="266">
        <v>0.85799999999999998</v>
      </c>
      <c r="J29" s="267" t="s">
        <v>290</v>
      </c>
      <c r="K29" s="259">
        <v>1921859.94</v>
      </c>
      <c r="L29" s="353">
        <f t="shared" ref="L29:L52" si="6">ROUNDDOWN(K29*N29,2)</f>
        <v>960929.97</v>
      </c>
      <c r="M29" s="268">
        <f t="shared" ref="M29:M52" si="7">K29-L29</f>
        <v>960929.97</v>
      </c>
      <c r="N29" s="354">
        <v>0.5</v>
      </c>
      <c r="O29" s="263"/>
      <c r="P29" s="263"/>
      <c r="Q29" s="331"/>
      <c r="R29" s="331"/>
      <c r="S29" s="331"/>
      <c r="T29" s="331"/>
      <c r="U29" s="331"/>
      <c r="V29" s="332">
        <v>960929.97</v>
      </c>
      <c r="W29" s="332">
        <v>0</v>
      </c>
      <c r="X29" s="331"/>
      <c r="Y29" s="331"/>
      <c r="Z29" s="331"/>
      <c r="AA29" s="329" t="b">
        <f t="shared" si="2"/>
        <v>1</v>
      </c>
      <c r="AB29" s="333">
        <f t="shared" si="3"/>
        <v>0.5</v>
      </c>
      <c r="AC29" s="334" t="b">
        <f t="shared" si="4"/>
        <v>1</v>
      </c>
      <c r="AD29" s="334" t="b">
        <f t="shared" si="5"/>
        <v>1</v>
      </c>
    </row>
    <row r="30" spans="1:30" ht="51" x14ac:dyDescent="0.25">
      <c r="A30" s="170">
        <v>28</v>
      </c>
      <c r="B30" s="185" t="s">
        <v>773</v>
      </c>
      <c r="C30" s="182" t="s">
        <v>229</v>
      </c>
      <c r="D30" s="258" t="s">
        <v>732</v>
      </c>
      <c r="E30" s="258" t="s">
        <v>982</v>
      </c>
      <c r="F30" s="185" t="s">
        <v>75</v>
      </c>
      <c r="G30" s="170" t="s">
        <v>774</v>
      </c>
      <c r="H30" s="170" t="s">
        <v>282</v>
      </c>
      <c r="I30" s="266">
        <v>0.84599999999999997</v>
      </c>
      <c r="J30" s="267" t="s">
        <v>459</v>
      </c>
      <c r="K30" s="259">
        <v>614341.18999999994</v>
      </c>
      <c r="L30" s="353">
        <f t="shared" si="6"/>
        <v>368604.71</v>
      </c>
      <c r="M30" s="268">
        <f t="shared" si="7"/>
        <v>245736.47999999992</v>
      </c>
      <c r="N30" s="354">
        <v>0.6</v>
      </c>
      <c r="O30" s="263"/>
      <c r="P30" s="263"/>
      <c r="Q30" s="331"/>
      <c r="R30" s="331"/>
      <c r="S30" s="331"/>
      <c r="T30" s="331"/>
      <c r="U30" s="331"/>
      <c r="V30" s="332">
        <v>368604.71</v>
      </c>
      <c r="W30" s="332">
        <v>0</v>
      </c>
      <c r="X30" s="331"/>
      <c r="Y30" s="331"/>
      <c r="Z30" s="331"/>
      <c r="AA30" s="329" t="b">
        <f t="shared" si="2"/>
        <v>1</v>
      </c>
      <c r="AB30" s="333">
        <f t="shared" si="3"/>
        <v>0.6</v>
      </c>
      <c r="AC30" s="334" t="b">
        <f t="shared" si="4"/>
        <v>1</v>
      </c>
      <c r="AD30" s="334" t="b">
        <f t="shared" si="5"/>
        <v>1</v>
      </c>
    </row>
    <row r="31" spans="1:30" s="361" customFormat="1" ht="51" x14ac:dyDescent="0.25">
      <c r="A31" s="170">
        <v>29</v>
      </c>
      <c r="B31" s="185" t="s">
        <v>775</v>
      </c>
      <c r="C31" s="182" t="s">
        <v>229</v>
      </c>
      <c r="D31" s="258" t="s">
        <v>506</v>
      </c>
      <c r="E31" s="258" t="s">
        <v>189</v>
      </c>
      <c r="F31" s="185" t="s">
        <v>79</v>
      </c>
      <c r="G31" s="170" t="s">
        <v>776</v>
      </c>
      <c r="H31" s="170" t="s">
        <v>282</v>
      </c>
      <c r="I31" s="266">
        <v>0.76</v>
      </c>
      <c r="J31" s="267" t="s">
        <v>508</v>
      </c>
      <c r="K31" s="259">
        <v>804433.59</v>
      </c>
      <c r="L31" s="353">
        <f t="shared" si="6"/>
        <v>402216.79</v>
      </c>
      <c r="M31" s="268">
        <f t="shared" si="7"/>
        <v>402216.8</v>
      </c>
      <c r="N31" s="354">
        <v>0.5</v>
      </c>
      <c r="O31" s="263"/>
      <c r="P31" s="263"/>
      <c r="Q31" s="331"/>
      <c r="R31" s="331"/>
      <c r="S31" s="331"/>
      <c r="T31" s="331"/>
      <c r="U31" s="331"/>
      <c r="V31" s="332">
        <v>402216.79</v>
      </c>
      <c r="W31" s="332">
        <v>0</v>
      </c>
      <c r="X31" s="331"/>
      <c r="Y31" s="331"/>
      <c r="Z31" s="331"/>
      <c r="AA31" s="358" t="b">
        <f t="shared" si="2"/>
        <v>1</v>
      </c>
      <c r="AB31" s="359">
        <f t="shared" si="3"/>
        <v>0.5</v>
      </c>
      <c r="AC31" s="360" t="b">
        <f t="shared" si="4"/>
        <v>1</v>
      </c>
      <c r="AD31" s="360" t="b">
        <f t="shared" si="5"/>
        <v>1</v>
      </c>
    </row>
    <row r="32" spans="1:30" ht="38.25" x14ac:dyDescent="0.25">
      <c r="A32" s="170">
        <v>30</v>
      </c>
      <c r="B32" s="185" t="s">
        <v>777</v>
      </c>
      <c r="C32" s="182" t="s">
        <v>229</v>
      </c>
      <c r="D32" s="258" t="s">
        <v>495</v>
      </c>
      <c r="E32" s="258" t="s">
        <v>105</v>
      </c>
      <c r="F32" s="185" t="s">
        <v>51</v>
      </c>
      <c r="G32" s="170" t="s">
        <v>778</v>
      </c>
      <c r="H32" s="170" t="s">
        <v>282</v>
      </c>
      <c r="I32" s="266">
        <v>0.505</v>
      </c>
      <c r="J32" s="267" t="s">
        <v>645</v>
      </c>
      <c r="K32" s="259">
        <v>677734.82</v>
      </c>
      <c r="L32" s="353">
        <f t="shared" si="6"/>
        <v>338867.41</v>
      </c>
      <c r="M32" s="268">
        <f t="shared" si="7"/>
        <v>338867.41</v>
      </c>
      <c r="N32" s="354">
        <v>0.5</v>
      </c>
      <c r="O32" s="263"/>
      <c r="P32" s="263"/>
      <c r="Q32" s="331"/>
      <c r="R32" s="331"/>
      <c r="S32" s="331"/>
      <c r="T32" s="331"/>
      <c r="U32" s="331"/>
      <c r="V32" s="332">
        <v>338867.41</v>
      </c>
      <c r="W32" s="332">
        <v>0</v>
      </c>
      <c r="X32" s="331"/>
      <c r="Y32" s="331"/>
      <c r="Z32" s="331"/>
      <c r="AA32" s="329" t="b">
        <f t="shared" si="2"/>
        <v>1</v>
      </c>
      <c r="AB32" s="333">
        <f t="shared" si="3"/>
        <v>0.5</v>
      </c>
      <c r="AC32" s="334" t="b">
        <f t="shared" si="4"/>
        <v>1</v>
      </c>
      <c r="AD32" s="334" t="b">
        <f t="shared" si="5"/>
        <v>1</v>
      </c>
    </row>
    <row r="33" spans="1:30" s="339" customFormat="1" ht="63.75" x14ac:dyDescent="0.25">
      <c r="A33" s="147">
        <v>31</v>
      </c>
      <c r="B33" s="189" t="s">
        <v>779</v>
      </c>
      <c r="C33" s="186" t="s">
        <v>225</v>
      </c>
      <c r="D33" s="240" t="s">
        <v>404</v>
      </c>
      <c r="E33" s="240" t="s">
        <v>88</v>
      </c>
      <c r="F33" s="189" t="s">
        <v>49</v>
      </c>
      <c r="G33" s="147" t="s">
        <v>780</v>
      </c>
      <c r="H33" s="147" t="s">
        <v>282</v>
      </c>
      <c r="I33" s="242">
        <v>0.44900000000000001</v>
      </c>
      <c r="J33" s="243" t="s">
        <v>289</v>
      </c>
      <c r="K33" s="250">
        <v>2285200.64</v>
      </c>
      <c r="L33" s="356">
        <f t="shared" si="6"/>
        <v>1371120.38</v>
      </c>
      <c r="M33" s="244">
        <f t="shared" si="7"/>
        <v>914080.26000000024</v>
      </c>
      <c r="N33" s="357">
        <v>0.6</v>
      </c>
      <c r="O33" s="245"/>
      <c r="P33" s="245"/>
      <c r="Q33" s="249"/>
      <c r="R33" s="249"/>
      <c r="S33" s="249"/>
      <c r="T33" s="249"/>
      <c r="U33" s="249"/>
      <c r="V33" s="335">
        <v>547883.41</v>
      </c>
      <c r="W33" s="335">
        <v>823236.97</v>
      </c>
      <c r="X33" s="249"/>
      <c r="Y33" s="249"/>
      <c r="Z33" s="249"/>
      <c r="AA33" s="336" t="b">
        <f t="shared" si="2"/>
        <v>1</v>
      </c>
      <c r="AB33" s="337">
        <f t="shared" si="3"/>
        <v>0.6</v>
      </c>
      <c r="AC33" s="338" t="b">
        <f t="shared" si="4"/>
        <v>1</v>
      </c>
      <c r="AD33" s="338" t="b">
        <f t="shared" si="5"/>
        <v>1</v>
      </c>
    </row>
    <row r="34" spans="1:30" ht="25.5" x14ac:dyDescent="0.25">
      <c r="A34" s="170">
        <v>32</v>
      </c>
      <c r="B34" s="185" t="s">
        <v>781</v>
      </c>
      <c r="C34" s="182" t="s">
        <v>229</v>
      </c>
      <c r="D34" s="258" t="s">
        <v>782</v>
      </c>
      <c r="E34" s="265" t="s">
        <v>133</v>
      </c>
      <c r="F34" s="185" t="s">
        <v>61</v>
      </c>
      <c r="G34" s="170" t="s">
        <v>783</v>
      </c>
      <c r="H34" s="170" t="s">
        <v>280</v>
      </c>
      <c r="I34" s="266">
        <v>0.376</v>
      </c>
      <c r="J34" s="267" t="s">
        <v>291</v>
      </c>
      <c r="K34" s="259">
        <v>666638.79</v>
      </c>
      <c r="L34" s="353">
        <f t="shared" si="6"/>
        <v>399983.27</v>
      </c>
      <c r="M34" s="268">
        <f t="shared" si="7"/>
        <v>266655.52</v>
      </c>
      <c r="N34" s="354">
        <v>0.6</v>
      </c>
      <c r="O34" s="263"/>
      <c r="P34" s="263"/>
      <c r="Q34" s="331"/>
      <c r="R34" s="331"/>
      <c r="S34" s="331"/>
      <c r="T34" s="331"/>
      <c r="U34" s="331"/>
      <c r="V34" s="332">
        <v>399983.27</v>
      </c>
      <c r="W34" s="332">
        <v>0</v>
      </c>
      <c r="X34" s="331"/>
      <c r="Y34" s="331"/>
      <c r="Z34" s="331"/>
      <c r="AA34" s="329" t="b">
        <f t="shared" si="2"/>
        <v>1</v>
      </c>
      <c r="AB34" s="333">
        <f t="shared" si="3"/>
        <v>0.6</v>
      </c>
      <c r="AC34" s="334" t="b">
        <f t="shared" si="4"/>
        <v>1</v>
      </c>
      <c r="AD34" s="334" t="b">
        <f t="shared" si="5"/>
        <v>1</v>
      </c>
    </row>
    <row r="35" spans="1:30" ht="63.75" x14ac:dyDescent="0.25">
      <c r="A35" s="170">
        <v>33</v>
      </c>
      <c r="B35" s="185" t="s">
        <v>787</v>
      </c>
      <c r="C35" s="182" t="s">
        <v>229</v>
      </c>
      <c r="D35" s="258" t="s">
        <v>788</v>
      </c>
      <c r="E35" s="265" t="s">
        <v>94</v>
      </c>
      <c r="F35" s="185" t="s">
        <v>49</v>
      </c>
      <c r="G35" s="170" t="s">
        <v>789</v>
      </c>
      <c r="H35" s="170" t="s">
        <v>282</v>
      </c>
      <c r="I35" s="266">
        <v>0.28000000000000003</v>
      </c>
      <c r="J35" s="267" t="s">
        <v>411</v>
      </c>
      <c r="K35" s="268">
        <v>812231.31</v>
      </c>
      <c r="L35" s="353">
        <f t="shared" si="6"/>
        <v>406115.65</v>
      </c>
      <c r="M35" s="268">
        <f t="shared" si="7"/>
        <v>406115.66000000003</v>
      </c>
      <c r="N35" s="354">
        <v>0.5</v>
      </c>
      <c r="O35" s="263"/>
      <c r="P35" s="263"/>
      <c r="Q35" s="331"/>
      <c r="R35" s="331"/>
      <c r="S35" s="331"/>
      <c r="T35" s="331"/>
      <c r="U35" s="331"/>
      <c r="V35" s="332">
        <v>406115.65</v>
      </c>
      <c r="W35" s="332">
        <v>0</v>
      </c>
      <c r="X35" s="331"/>
      <c r="Y35" s="331"/>
      <c r="Z35" s="331"/>
      <c r="AA35" s="329" t="b">
        <f t="shared" si="2"/>
        <v>1</v>
      </c>
      <c r="AB35" s="333">
        <f t="shared" si="3"/>
        <v>0.5</v>
      </c>
      <c r="AC35" s="334" t="b">
        <f t="shared" si="4"/>
        <v>1</v>
      </c>
      <c r="AD35" s="334" t="b">
        <f t="shared" si="5"/>
        <v>1</v>
      </c>
    </row>
    <row r="36" spans="1:30" ht="51" x14ac:dyDescent="0.25">
      <c r="A36" s="170">
        <v>34</v>
      </c>
      <c r="B36" s="185" t="s">
        <v>790</v>
      </c>
      <c r="C36" s="182" t="s">
        <v>229</v>
      </c>
      <c r="D36" s="258" t="s">
        <v>624</v>
      </c>
      <c r="E36" s="265" t="s">
        <v>191</v>
      </c>
      <c r="F36" s="185" t="s">
        <v>81</v>
      </c>
      <c r="G36" s="170" t="s">
        <v>791</v>
      </c>
      <c r="H36" s="170" t="s">
        <v>280</v>
      </c>
      <c r="I36" s="266">
        <v>0.24299999999999999</v>
      </c>
      <c r="J36" s="267" t="s">
        <v>296</v>
      </c>
      <c r="K36" s="268">
        <v>1033225.11</v>
      </c>
      <c r="L36" s="353">
        <f t="shared" si="6"/>
        <v>516612.55</v>
      </c>
      <c r="M36" s="268">
        <f t="shared" si="7"/>
        <v>516612.56</v>
      </c>
      <c r="N36" s="354">
        <v>0.5</v>
      </c>
      <c r="O36" s="263"/>
      <c r="P36" s="263"/>
      <c r="Q36" s="331"/>
      <c r="R36" s="331"/>
      <c r="S36" s="331"/>
      <c r="T36" s="331"/>
      <c r="U36" s="331"/>
      <c r="V36" s="332">
        <v>516612.55</v>
      </c>
      <c r="W36" s="332">
        <v>0</v>
      </c>
      <c r="X36" s="331"/>
      <c r="Y36" s="331"/>
      <c r="Z36" s="331"/>
      <c r="AA36" s="329" t="b">
        <f t="shared" si="2"/>
        <v>1</v>
      </c>
      <c r="AB36" s="333">
        <f t="shared" si="3"/>
        <v>0.5</v>
      </c>
      <c r="AC36" s="334" t="b">
        <f t="shared" si="4"/>
        <v>1</v>
      </c>
      <c r="AD36" s="334" t="b">
        <f t="shared" si="5"/>
        <v>1</v>
      </c>
    </row>
    <row r="37" spans="1:30" ht="63.75" x14ac:dyDescent="0.25">
      <c r="A37" s="170">
        <v>35</v>
      </c>
      <c r="B37" s="185" t="s">
        <v>792</v>
      </c>
      <c r="C37" s="182" t="s">
        <v>229</v>
      </c>
      <c r="D37" s="258" t="s">
        <v>793</v>
      </c>
      <c r="E37" s="258" t="s">
        <v>137</v>
      </c>
      <c r="F37" s="185" t="s">
        <v>63</v>
      </c>
      <c r="G37" s="170" t="s">
        <v>794</v>
      </c>
      <c r="H37" s="170" t="s">
        <v>282</v>
      </c>
      <c r="I37" s="266">
        <v>0.215</v>
      </c>
      <c r="J37" s="267" t="s">
        <v>527</v>
      </c>
      <c r="K37" s="259">
        <v>209012.06</v>
      </c>
      <c r="L37" s="353">
        <f t="shared" si="6"/>
        <v>125407.23</v>
      </c>
      <c r="M37" s="268">
        <f t="shared" si="7"/>
        <v>83604.83</v>
      </c>
      <c r="N37" s="354">
        <v>0.6</v>
      </c>
      <c r="O37" s="263"/>
      <c r="P37" s="263"/>
      <c r="Q37" s="331"/>
      <c r="R37" s="331"/>
      <c r="S37" s="331"/>
      <c r="T37" s="331"/>
      <c r="U37" s="331"/>
      <c r="V37" s="332">
        <v>125407.23</v>
      </c>
      <c r="W37" s="332">
        <v>0</v>
      </c>
      <c r="X37" s="331"/>
      <c r="Y37" s="331"/>
      <c r="Z37" s="331"/>
      <c r="AA37" s="329" t="b">
        <f t="shared" si="2"/>
        <v>1</v>
      </c>
      <c r="AB37" s="333">
        <f t="shared" si="3"/>
        <v>0.6</v>
      </c>
      <c r="AC37" s="334" t="b">
        <f t="shared" si="4"/>
        <v>1</v>
      </c>
      <c r="AD37" s="334" t="b">
        <f t="shared" si="5"/>
        <v>1</v>
      </c>
    </row>
    <row r="38" spans="1:30" ht="38.25" x14ac:dyDescent="0.25">
      <c r="A38" s="170">
        <v>36</v>
      </c>
      <c r="B38" s="185" t="s">
        <v>797</v>
      </c>
      <c r="C38" s="182" t="s">
        <v>229</v>
      </c>
      <c r="D38" s="258" t="s">
        <v>454</v>
      </c>
      <c r="E38" s="258" t="s">
        <v>117</v>
      </c>
      <c r="F38" s="185" t="s">
        <v>55</v>
      </c>
      <c r="G38" s="170" t="s">
        <v>798</v>
      </c>
      <c r="H38" s="170" t="s">
        <v>280</v>
      </c>
      <c r="I38" s="266">
        <v>1</v>
      </c>
      <c r="J38" s="267" t="s">
        <v>296</v>
      </c>
      <c r="K38" s="259">
        <v>2179213.2799999998</v>
      </c>
      <c r="L38" s="353">
        <f t="shared" si="6"/>
        <v>1307527.96</v>
      </c>
      <c r="M38" s="268">
        <f t="shared" si="7"/>
        <v>871685.31999999983</v>
      </c>
      <c r="N38" s="354">
        <v>0.6</v>
      </c>
      <c r="O38" s="263"/>
      <c r="P38" s="263"/>
      <c r="Q38" s="331"/>
      <c r="R38" s="331"/>
      <c r="S38" s="331"/>
      <c r="T38" s="331"/>
      <c r="U38" s="331"/>
      <c r="V38" s="332">
        <v>1307527.96</v>
      </c>
      <c r="W38" s="332">
        <v>0</v>
      </c>
      <c r="X38" s="331"/>
      <c r="Y38" s="331"/>
      <c r="Z38" s="331"/>
      <c r="AA38" s="329" t="b">
        <f t="shared" si="2"/>
        <v>1</v>
      </c>
      <c r="AB38" s="333">
        <f t="shared" si="3"/>
        <v>0.6</v>
      </c>
      <c r="AC38" s="334" t="b">
        <f t="shared" si="4"/>
        <v>1</v>
      </c>
      <c r="AD38" s="334" t="b">
        <f t="shared" si="5"/>
        <v>1</v>
      </c>
    </row>
    <row r="39" spans="1:30" ht="51" x14ac:dyDescent="0.25">
      <c r="A39" s="170">
        <v>37</v>
      </c>
      <c r="B39" s="185" t="s">
        <v>799</v>
      </c>
      <c r="C39" s="182" t="s">
        <v>229</v>
      </c>
      <c r="D39" s="258" t="s">
        <v>800</v>
      </c>
      <c r="E39" s="265" t="s">
        <v>162</v>
      </c>
      <c r="F39" s="185" t="s">
        <v>69</v>
      </c>
      <c r="G39" s="170" t="s">
        <v>801</v>
      </c>
      <c r="H39" s="170" t="s">
        <v>282</v>
      </c>
      <c r="I39" s="266">
        <v>0.998</v>
      </c>
      <c r="J39" s="267" t="s">
        <v>802</v>
      </c>
      <c r="K39" s="259">
        <v>792720.68</v>
      </c>
      <c r="L39" s="353">
        <f t="shared" si="6"/>
        <v>475632.4</v>
      </c>
      <c r="M39" s="332">
        <f t="shared" si="7"/>
        <v>317088.28000000003</v>
      </c>
      <c r="N39" s="354">
        <v>0.6</v>
      </c>
      <c r="O39" s="263"/>
      <c r="P39" s="263"/>
      <c r="Q39" s="331"/>
      <c r="R39" s="331"/>
      <c r="S39" s="331"/>
      <c r="T39" s="331"/>
      <c r="U39" s="331"/>
      <c r="V39" s="332">
        <v>475632.4</v>
      </c>
      <c r="W39" s="332">
        <v>0</v>
      </c>
      <c r="X39" s="331"/>
      <c r="Y39" s="331"/>
      <c r="Z39" s="331"/>
      <c r="AA39" s="329" t="b">
        <f t="shared" si="2"/>
        <v>1</v>
      </c>
      <c r="AB39" s="333">
        <f t="shared" si="3"/>
        <v>0.6</v>
      </c>
      <c r="AC39" s="334" t="b">
        <f t="shared" si="4"/>
        <v>1</v>
      </c>
      <c r="AD39" s="334" t="b">
        <f t="shared" si="5"/>
        <v>1</v>
      </c>
    </row>
    <row r="40" spans="1:30" ht="51" x14ac:dyDescent="0.25">
      <c r="A40" s="170">
        <v>38</v>
      </c>
      <c r="B40" s="185" t="s">
        <v>803</v>
      </c>
      <c r="C40" s="182" t="s">
        <v>229</v>
      </c>
      <c r="D40" s="258" t="s">
        <v>804</v>
      </c>
      <c r="E40" s="265" t="s">
        <v>200</v>
      </c>
      <c r="F40" s="185" t="s">
        <v>83</v>
      </c>
      <c r="G40" s="170" t="s">
        <v>805</v>
      </c>
      <c r="H40" s="170" t="s">
        <v>282</v>
      </c>
      <c r="I40" s="266">
        <v>0.99</v>
      </c>
      <c r="J40" s="267" t="s">
        <v>351</v>
      </c>
      <c r="K40" s="259">
        <v>1608146.73</v>
      </c>
      <c r="L40" s="353">
        <f t="shared" si="6"/>
        <v>804073.36</v>
      </c>
      <c r="M40" s="268">
        <f t="shared" si="7"/>
        <v>804073.37</v>
      </c>
      <c r="N40" s="354">
        <v>0.5</v>
      </c>
      <c r="O40" s="263"/>
      <c r="P40" s="263"/>
      <c r="Q40" s="331"/>
      <c r="R40" s="331"/>
      <c r="S40" s="331"/>
      <c r="T40" s="331"/>
      <c r="U40" s="331"/>
      <c r="V40" s="332">
        <v>804073.36</v>
      </c>
      <c r="W40" s="332">
        <v>0</v>
      </c>
      <c r="X40" s="331"/>
      <c r="Y40" s="331"/>
      <c r="Z40" s="331"/>
      <c r="AA40" s="329" t="b">
        <f t="shared" si="2"/>
        <v>1</v>
      </c>
      <c r="AB40" s="333">
        <f t="shared" si="3"/>
        <v>0.5</v>
      </c>
      <c r="AC40" s="334" t="b">
        <f t="shared" si="4"/>
        <v>1</v>
      </c>
      <c r="AD40" s="334" t="b">
        <f t="shared" si="5"/>
        <v>1</v>
      </c>
    </row>
    <row r="41" spans="1:30" ht="63.75" x14ac:dyDescent="0.25">
      <c r="A41" s="170">
        <v>39</v>
      </c>
      <c r="B41" s="185" t="s">
        <v>806</v>
      </c>
      <c r="C41" s="182" t="s">
        <v>229</v>
      </c>
      <c r="D41" s="258" t="s">
        <v>807</v>
      </c>
      <c r="E41" s="265" t="s">
        <v>223</v>
      </c>
      <c r="F41" s="185" t="s">
        <v>985</v>
      </c>
      <c r="G41" s="170" t="s">
        <v>808</v>
      </c>
      <c r="H41" s="170" t="s">
        <v>282</v>
      </c>
      <c r="I41" s="266">
        <f>0.4591+0.52929</f>
        <v>0.9883900000000001</v>
      </c>
      <c r="J41" s="267" t="s">
        <v>606</v>
      </c>
      <c r="K41" s="268">
        <v>15631301.91</v>
      </c>
      <c r="L41" s="353">
        <f t="shared" si="6"/>
        <v>7815650.9500000002</v>
      </c>
      <c r="M41" s="268">
        <f t="shared" si="7"/>
        <v>7815650.96</v>
      </c>
      <c r="N41" s="354">
        <v>0.5</v>
      </c>
      <c r="O41" s="263"/>
      <c r="P41" s="263"/>
      <c r="Q41" s="331"/>
      <c r="R41" s="331"/>
      <c r="S41" s="331"/>
      <c r="T41" s="331"/>
      <c r="U41" s="331"/>
      <c r="V41" s="332">
        <v>7815650.9500000002</v>
      </c>
      <c r="W41" s="332">
        <v>0</v>
      </c>
      <c r="X41" s="331"/>
      <c r="Y41" s="331"/>
      <c r="Z41" s="331"/>
      <c r="AA41" s="329" t="b">
        <f t="shared" si="2"/>
        <v>1</v>
      </c>
      <c r="AB41" s="333">
        <f t="shared" si="3"/>
        <v>0.5</v>
      </c>
      <c r="AC41" s="334" t="b">
        <f t="shared" si="4"/>
        <v>1</v>
      </c>
      <c r="AD41" s="334" t="b">
        <f t="shared" si="5"/>
        <v>1</v>
      </c>
    </row>
    <row r="42" spans="1:30" ht="51" x14ac:dyDescent="0.25">
      <c r="A42" s="170">
        <v>40</v>
      </c>
      <c r="B42" s="185" t="s">
        <v>815</v>
      </c>
      <c r="C42" s="182" t="s">
        <v>229</v>
      </c>
      <c r="D42" s="258" t="s">
        <v>816</v>
      </c>
      <c r="E42" s="258" t="s">
        <v>157</v>
      </c>
      <c r="F42" s="185" t="s">
        <v>69</v>
      </c>
      <c r="G42" s="170" t="s">
        <v>817</v>
      </c>
      <c r="H42" s="170" t="s">
        <v>282</v>
      </c>
      <c r="I42" s="266">
        <v>0.86499999999999999</v>
      </c>
      <c r="J42" s="267" t="s">
        <v>291</v>
      </c>
      <c r="K42" s="259">
        <v>1137419.24</v>
      </c>
      <c r="L42" s="353">
        <f t="shared" si="6"/>
        <v>568709.62</v>
      </c>
      <c r="M42" s="268">
        <f t="shared" si="7"/>
        <v>568709.62</v>
      </c>
      <c r="N42" s="354">
        <v>0.5</v>
      </c>
      <c r="O42" s="263"/>
      <c r="P42" s="263"/>
      <c r="Q42" s="331"/>
      <c r="R42" s="331"/>
      <c r="S42" s="331"/>
      <c r="T42" s="331"/>
      <c r="U42" s="331"/>
      <c r="V42" s="332">
        <v>568709.62</v>
      </c>
      <c r="W42" s="332">
        <v>0</v>
      </c>
      <c r="X42" s="331"/>
      <c r="Y42" s="331"/>
      <c r="Z42" s="331"/>
      <c r="AA42" s="329" t="b">
        <f t="shared" si="2"/>
        <v>1</v>
      </c>
      <c r="AB42" s="333">
        <f t="shared" si="3"/>
        <v>0.5</v>
      </c>
      <c r="AC42" s="334" t="b">
        <f t="shared" si="4"/>
        <v>1</v>
      </c>
      <c r="AD42" s="334" t="b">
        <f t="shared" si="5"/>
        <v>1</v>
      </c>
    </row>
    <row r="43" spans="1:30" ht="38.25" x14ac:dyDescent="0.25">
      <c r="A43" s="170">
        <v>41</v>
      </c>
      <c r="B43" s="185" t="s">
        <v>821</v>
      </c>
      <c r="C43" s="182" t="s">
        <v>229</v>
      </c>
      <c r="D43" s="258" t="s">
        <v>532</v>
      </c>
      <c r="E43" s="265" t="s">
        <v>136</v>
      </c>
      <c r="F43" s="185" t="s">
        <v>63</v>
      </c>
      <c r="G43" s="170" t="s">
        <v>822</v>
      </c>
      <c r="H43" s="170" t="s">
        <v>282</v>
      </c>
      <c r="I43" s="266">
        <v>0.42799999999999999</v>
      </c>
      <c r="J43" s="267" t="s">
        <v>346</v>
      </c>
      <c r="K43" s="268">
        <v>1410079.1</v>
      </c>
      <c r="L43" s="353">
        <f t="shared" si="6"/>
        <v>846047.46</v>
      </c>
      <c r="M43" s="268">
        <f t="shared" si="7"/>
        <v>564031.64000000013</v>
      </c>
      <c r="N43" s="354">
        <v>0.6</v>
      </c>
      <c r="O43" s="263"/>
      <c r="P43" s="263"/>
      <c r="Q43" s="331"/>
      <c r="R43" s="331"/>
      <c r="S43" s="331"/>
      <c r="T43" s="331"/>
      <c r="U43" s="331"/>
      <c r="V43" s="332">
        <v>846047.46</v>
      </c>
      <c r="W43" s="332">
        <v>0</v>
      </c>
      <c r="X43" s="331"/>
      <c r="Y43" s="331"/>
      <c r="Z43" s="331"/>
      <c r="AA43" s="329" t="b">
        <f t="shared" si="2"/>
        <v>1</v>
      </c>
      <c r="AB43" s="333">
        <f t="shared" si="3"/>
        <v>0.6</v>
      </c>
      <c r="AC43" s="334" t="b">
        <f t="shared" si="4"/>
        <v>1</v>
      </c>
      <c r="AD43" s="334" t="b">
        <f t="shared" si="5"/>
        <v>1</v>
      </c>
    </row>
    <row r="44" spans="1:30" ht="51" x14ac:dyDescent="0.25">
      <c r="A44" s="170">
        <v>42</v>
      </c>
      <c r="B44" s="185" t="s">
        <v>823</v>
      </c>
      <c r="C44" s="182" t="s">
        <v>229</v>
      </c>
      <c r="D44" s="258" t="s">
        <v>824</v>
      </c>
      <c r="E44" s="265" t="s">
        <v>167</v>
      </c>
      <c r="F44" s="185" t="s">
        <v>71</v>
      </c>
      <c r="G44" s="170" t="s">
        <v>825</v>
      </c>
      <c r="H44" s="170" t="s">
        <v>282</v>
      </c>
      <c r="I44" s="266">
        <v>0.3</v>
      </c>
      <c r="J44" s="267" t="s">
        <v>290</v>
      </c>
      <c r="K44" s="259">
        <v>1436508.52</v>
      </c>
      <c r="L44" s="353">
        <f t="shared" si="6"/>
        <v>861905.11</v>
      </c>
      <c r="M44" s="268">
        <f t="shared" si="7"/>
        <v>574603.41</v>
      </c>
      <c r="N44" s="354">
        <v>0.6</v>
      </c>
      <c r="O44" s="263"/>
      <c r="P44" s="263"/>
      <c r="Q44" s="331"/>
      <c r="R44" s="331"/>
      <c r="S44" s="331"/>
      <c r="T44" s="331"/>
      <c r="U44" s="331"/>
      <c r="V44" s="332">
        <v>861905.11</v>
      </c>
      <c r="W44" s="332">
        <v>0</v>
      </c>
      <c r="X44" s="331"/>
      <c r="Y44" s="331"/>
      <c r="Z44" s="331"/>
      <c r="AA44" s="329" t="b">
        <f t="shared" si="2"/>
        <v>1</v>
      </c>
      <c r="AB44" s="333">
        <f t="shared" si="3"/>
        <v>0.6</v>
      </c>
      <c r="AC44" s="334" t="b">
        <f t="shared" si="4"/>
        <v>1</v>
      </c>
      <c r="AD44" s="334" t="b">
        <f t="shared" si="5"/>
        <v>1</v>
      </c>
    </row>
    <row r="45" spans="1:30" ht="51" x14ac:dyDescent="0.25">
      <c r="A45" s="170">
        <v>43</v>
      </c>
      <c r="B45" s="185" t="s">
        <v>826</v>
      </c>
      <c r="C45" s="182" t="s">
        <v>229</v>
      </c>
      <c r="D45" s="258" t="s">
        <v>741</v>
      </c>
      <c r="E45" s="265" t="s">
        <v>181</v>
      </c>
      <c r="F45" s="185" t="s">
        <v>77</v>
      </c>
      <c r="G45" s="170" t="s">
        <v>827</v>
      </c>
      <c r="H45" s="170" t="s">
        <v>282</v>
      </c>
      <c r="I45" s="266">
        <v>0.249</v>
      </c>
      <c r="J45" s="267" t="s">
        <v>348</v>
      </c>
      <c r="K45" s="268">
        <v>629217.88</v>
      </c>
      <c r="L45" s="353">
        <f t="shared" si="6"/>
        <v>314608.94</v>
      </c>
      <c r="M45" s="268">
        <f t="shared" si="7"/>
        <v>314608.94</v>
      </c>
      <c r="N45" s="354">
        <v>0.5</v>
      </c>
      <c r="O45" s="263"/>
      <c r="P45" s="263"/>
      <c r="Q45" s="331"/>
      <c r="R45" s="331"/>
      <c r="S45" s="331"/>
      <c r="T45" s="331"/>
      <c r="U45" s="331"/>
      <c r="V45" s="332">
        <v>314608.94</v>
      </c>
      <c r="W45" s="332">
        <v>0</v>
      </c>
      <c r="X45" s="331"/>
      <c r="Y45" s="331"/>
      <c r="Z45" s="331"/>
      <c r="AA45" s="329" t="b">
        <f t="shared" si="2"/>
        <v>1</v>
      </c>
      <c r="AB45" s="333">
        <f t="shared" si="3"/>
        <v>0.5</v>
      </c>
      <c r="AC45" s="334" t="b">
        <f t="shared" si="4"/>
        <v>1</v>
      </c>
      <c r="AD45" s="334" t="b">
        <f t="shared" si="5"/>
        <v>1</v>
      </c>
    </row>
    <row r="46" spans="1:30" ht="51" x14ac:dyDescent="0.25">
      <c r="A46" s="170">
        <v>44</v>
      </c>
      <c r="B46" s="185" t="s">
        <v>831</v>
      </c>
      <c r="C46" s="182" t="s">
        <v>229</v>
      </c>
      <c r="D46" s="258" t="s">
        <v>601</v>
      </c>
      <c r="E46" s="258" t="s">
        <v>151</v>
      </c>
      <c r="F46" s="185" t="s">
        <v>67</v>
      </c>
      <c r="G46" s="170" t="s">
        <v>832</v>
      </c>
      <c r="H46" s="170" t="s">
        <v>596</v>
      </c>
      <c r="I46" s="266">
        <v>2.4359999999999999</v>
      </c>
      <c r="J46" s="267" t="s">
        <v>291</v>
      </c>
      <c r="K46" s="259">
        <v>1727203.53</v>
      </c>
      <c r="L46" s="353">
        <f t="shared" si="6"/>
        <v>1209042.47</v>
      </c>
      <c r="M46" s="268">
        <f t="shared" si="7"/>
        <v>518161.06000000006</v>
      </c>
      <c r="N46" s="354">
        <v>0.7</v>
      </c>
      <c r="O46" s="263"/>
      <c r="P46" s="263"/>
      <c r="Q46" s="331"/>
      <c r="R46" s="331"/>
      <c r="S46" s="331"/>
      <c r="T46" s="331"/>
      <c r="U46" s="331"/>
      <c r="V46" s="332">
        <v>1209042.47</v>
      </c>
      <c r="W46" s="332">
        <v>0</v>
      </c>
      <c r="X46" s="331"/>
      <c r="Y46" s="331"/>
      <c r="Z46" s="331"/>
      <c r="AA46" s="329" t="b">
        <f t="shared" si="2"/>
        <v>1</v>
      </c>
      <c r="AB46" s="333">
        <f t="shared" si="3"/>
        <v>0.7</v>
      </c>
      <c r="AC46" s="334" t="b">
        <f t="shared" si="4"/>
        <v>1</v>
      </c>
      <c r="AD46" s="334" t="b">
        <f t="shared" si="5"/>
        <v>1</v>
      </c>
    </row>
    <row r="47" spans="1:30" ht="51" x14ac:dyDescent="0.25">
      <c r="A47" s="170">
        <v>45</v>
      </c>
      <c r="B47" s="185" t="s">
        <v>833</v>
      </c>
      <c r="C47" s="182" t="s">
        <v>229</v>
      </c>
      <c r="D47" s="258" t="s">
        <v>688</v>
      </c>
      <c r="E47" s="265" t="s">
        <v>146</v>
      </c>
      <c r="F47" s="185" t="s">
        <v>65</v>
      </c>
      <c r="G47" s="170" t="s">
        <v>834</v>
      </c>
      <c r="H47" s="170" t="s">
        <v>282</v>
      </c>
      <c r="I47" s="266">
        <v>0.99</v>
      </c>
      <c r="J47" s="267" t="s">
        <v>690</v>
      </c>
      <c r="K47" s="268">
        <v>4694647.04</v>
      </c>
      <c r="L47" s="353">
        <f t="shared" si="6"/>
        <v>2347323.52</v>
      </c>
      <c r="M47" s="268">
        <f t="shared" si="7"/>
        <v>2347323.52</v>
      </c>
      <c r="N47" s="354">
        <v>0.5</v>
      </c>
      <c r="O47" s="263"/>
      <c r="P47" s="263"/>
      <c r="Q47" s="331"/>
      <c r="R47" s="331"/>
      <c r="S47" s="331"/>
      <c r="T47" s="331"/>
      <c r="U47" s="331"/>
      <c r="V47" s="332">
        <v>2347323.52</v>
      </c>
      <c r="W47" s="332">
        <v>0</v>
      </c>
      <c r="X47" s="331"/>
      <c r="Y47" s="331"/>
      <c r="Z47" s="331"/>
      <c r="AA47" s="329" t="b">
        <f t="shared" si="2"/>
        <v>1</v>
      </c>
      <c r="AB47" s="333">
        <f t="shared" si="3"/>
        <v>0.5</v>
      </c>
      <c r="AC47" s="334" t="b">
        <f t="shared" si="4"/>
        <v>1</v>
      </c>
      <c r="AD47" s="334" t="b">
        <f t="shared" si="5"/>
        <v>1</v>
      </c>
    </row>
    <row r="48" spans="1:30" ht="38.25" x14ac:dyDescent="0.25">
      <c r="A48" s="170">
        <v>46</v>
      </c>
      <c r="B48" s="185" t="s">
        <v>835</v>
      </c>
      <c r="C48" s="182" t="s">
        <v>229</v>
      </c>
      <c r="D48" s="258" t="s">
        <v>550</v>
      </c>
      <c r="E48" s="258" t="s">
        <v>163</v>
      </c>
      <c r="F48" s="185" t="s">
        <v>71</v>
      </c>
      <c r="G48" s="170" t="s">
        <v>836</v>
      </c>
      <c r="H48" s="170" t="s">
        <v>282</v>
      </c>
      <c r="I48" s="266">
        <v>0.74199999999999999</v>
      </c>
      <c r="J48" s="267" t="s">
        <v>527</v>
      </c>
      <c r="K48" s="259">
        <v>809414.71</v>
      </c>
      <c r="L48" s="353">
        <f t="shared" si="6"/>
        <v>404707.35</v>
      </c>
      <c r="M48" s="268">
        <f t="shared" si="7"/>
        <v>404707.36</v>
      </c>
      <c r="N48" s="354">
        <v>0.5</v>
      </c>
      <c r="O48" s="263"/>
      <c r="P48" s="263"/>
      <c r="Q48" s="331"/>
      <c r="R48" s="331"/>
      <c r="S48" s="331"/>
      <c r="T48" s="331"/>
      <c r="U48" s="331"/>
      <c r="V48" s="332">
        <v>404707.35</v>
      </c>
      <c r="W48" s="332">
        <v>0</v>
      </c>
      <c r="X48" s="331"/>
      <c r="Y48" s="331"/>
      <c r="Z48" s="331"/>
      <c r="AA48" s="329" t="b">
        <f t="shared" si="2"/>
        <v>1</v>
      </c>
      <c r="AB48" s="333">
        <f t="shared" si="3"/>
        <v>0.5</v>
      </c>
      <c r="AC48" s="334" t="b">
        <f t="shared" si="4"/>
        <v>1</v>
      </c>
      <c r="AD48" s="334" t="b">
        <f t="shared" si="5"/>
        <v>1</v>
      </c>
    </row>
    <row r="49" spans="1:30" ht="51" x14ac:dyDescent="0.25">
      <c r="A49" s="170">
        <v>47</v>
      </c>
      <c r="B49" s="170" t="s">
        <v>837</v>
      </c>
      <c r="C49" s="257" t="s">
        <v>229</v>
      </c>
      <c r="D49" s="258" t="s">
        <v>838</v>
      </c>
      <c r="E49" s="265" t="s">
        <v>217</v>
      </c>
      <c r="F49" s="170" t="s">
        <v>87</v>
      </c>
      <c r="G49" s="170" t="s">
        <v>839</v>
      </c>
      <c r="H49" s="170" t="s">
        <v>282</v>
      </c>
      <c r="I49" s="266">
        <v>0.71</v>
      </c>
      <c r="J49" s="267" t="s">
        <v>680</v>
      </c>
      <c r="K49" s="259">
        <v>1318986.5</v>
      </c>
      <c r="L49" s="353">
        <f t="shared" si="6"/>
        <v>659493.25</v>
      </c>
      <c r="M49" s="268">
        <f t="shared" si="7"/>
        <v>659493.25</v>
      </c>
      <c r="N49" s="354">
        <v>0.5</v>
      </c>
      <c r="O49" s="263"/>
      <c r="P49" s="263"/>
      <c r="Q49" s="331"/>
      <c r="R49" s="331"/>
      <c r="S49" s="331"/>
      <c r="T49" s="331"/>
      <c r="U49" s="331"/>
      <c r="V49" s="332">
        <v>659493.25</v>
      </c>
      <c r="W49" s="332">
        <v>0</v>
      </c>
      <c r="X49" s="331"/>
      <c r="Y49" s="331"/>
      <c r="Z49" s="331"/>
      <c r="AA49" s="329" t="b">
        <f t="shared" si="2"/>
        <v>1</v>
      </c>
      <c r="AB49" s="333">
        <f t="shared" si="3"/>
        <v>0.5</v>
      </c>
      <c r="AC49" s="334" t="b">
        <f t="shared" si="4"/>
        <v>1</v>
      </c>
      <c r="AD49" s="334" t="b">
        <f t="shared" si="5"/>
        <v>1</v>
      </c>
    </row>
    <row r="50" spans="1:30" ht="38.25" x14ac:dyDescent="0.25">
      <c r="A50" s="170">
        <v>48</v>
      </c>
      <c r="B50" s="185" t="s">
        <v>852</v>
      </c>
      <c r="C50" s="182" t="s">
        <v>229</v>
      </c>
      <c r="D50" s="258" t="s">
        <v>559</v>
      </c>
      <c r="E50" s="265" t="s">
        <v>120</v>
      </c>
      <c r="F50" s="185" t="s">
        <v>57</v>
      </c>
      <c r="G50" s="170" t="s">
        <v>853</v>
      </c>
      <c r="H50" s="170" t="s">
        <v>282</v>
      </c>
      <c r="I50" s="266">
        <v>0.45</v>
      </c>
      <c r="J50" s="267" t="s">
        <v>561</v>
      </c>
      <c r="K50" s="259">
        <v>1388798.46</v>
      </c>
      <c r="L50" s="353">
        <f t="shared" si="6"/>
        <v>694399.23</v>
      </c>
      <c r="M50" s="268">
        <f t="shared" si="7"/>
        <v>694399.23</v>
      </c>
      <c r="N50" s="354">
        <v>0.5</v>
      </c>
      <c r="O50" s="263"/>
      <c r="P50" s="263"/>
      <c r="Q50" s="331"/>
      <c r="R50" s="331"/>
      <c r="S50" s="331"/>
      <c r="T50" s="331"/>
      <c r="U50" s="331"/>
      <c r="V50" s="332">
        <v>694399.23</v>
      </c>
      <c r="W50" s="332">
        <v>0</v>
      </c>
      <c r="X50" s="331"/>
      <c r="Y50" s="331"/>
      <c r="Z50" s="331"/>
      <c r="AA50" s="329" t="b">
        <f t="shared" si="2"/>
        <v>1</v>
      </c>
      <c r="AB50" s="333">
        <f t="shared" si="3"/>
        <v>0.5</v>
      </c>
      <c r="AC50" s="334" t="b">
        <f t="shared" si="4"/>
        <v>1</v>
      </c>
      <c r="AD50" s="334" t="b">
        <f t="shared" si="5"/>
        <v>1</v>
      </c>
    </row>
    <row r="51" spans="1:30" ht="38.25" x14ac:dyDescent="0.25">
      <c r="A51" s="170">
        <v>49</v>
      </c>
      <c r="B51" s="185" t="s">
        <v>854</v>
      </c>
      <c r="C51" s="182" t="s">
        <v>229</v>
      </c>
      <c r="D51" s="258" t="s">
        <v>855</v>
      </c>
      <c r="E51" s="258" t="s">
        <v>103</v>
      </c>
      <c r="F51" s="185" t="s">
        <v>51</v>
      </c>
      <c r="G51" s="170" t="s">
        <v>856</v>
      </c>
      <c r="H51" s="170" t="s">
        <v>282</v>
      </c>
      <c r="I51" s="266">
        <v>6.5000000000000002E-2</v>
      </c>
      <c r="J51" s="267" t="s">
        <v>288</v>
      </c>
      <c r="K51" s="259">
        <v>71967.41</v>
      </c>
      <c r="L51" s="353">
        <f t="shared" si="6"/>
        <v>43180.44</v>
      </c>
      <c r="M51" s="268">
        <f t="shared" si="7"/>
        <v>28786.97</v>
      </c>
      <c r="N51" s="354">
        <v>0.6</v>
      </c>
      <c r="O51" s="263"/>
      <c r="P51" s="263"/>
      <c r="Q51" s="331"/>
      <c r="R51" s="331"/>
      <c r="S51" s="331"/>
      <c r="T51" s="331"/>
      <c r="U51" s="331"/>
      <c r="V51" s="332">
        <v>43180.44</v>
      </c>
      <c r="W51" s="332">
        <v>0</v>
      </c>
      <c r="X51" s="331"/>
      <c r="Y51" s="331"/>
      <c r="Z51" s="331"/>
      <c r="AA51" s="329" t="b">
        <f t="shared" si="2"/>
        <v>1</v>
      </c>
      <c r="AB51" s="333">
        <f t="shared" si="3"/>
        <v>0.6</v>
      </c>
      <c r="AC51" s="334" t="b">
        <f t="shared" si="4"/>
        <v>1</v>
      </c>
      <c r="AD51" s="334" t="b">
        <f t="shared" si="5"/>
        <v>1</v>
      </c>
    </row>
    <row r="52" spans="1:30" ht="63.75" x14ac:dyDescent="0.25">
      <c r="A52" s="170">
        <v>50</v>
      </c>
      <c r="B52" s="185" t="s">
        <v>857</v>
      </c>
      <c r="C52" s="182" t="s">
        <v>229</v>
      </c>
      <c r="D52" s="258" t="s">
        <v>584</v>
      </c>
      <c r="E52" s="265" t="s">
        <v>145</v>
      </c>
      <c r="F52" s="185" t="s">
        <v>65</v>
      </c>
      <c r="G52" s="170" t="s">
        <v>858</v>
      </c>
      <c r="H52" s="170" t="s">
        <v>596</v>
      </c>
      <c r="I52" s="266">
        <v>1.913</v>
      </c>
      <c r="J52" s="267" t="s">
        <v>293</v>
      </c>
      <c r="K52" s="268">
        <v>1758210.42</v>
      </c>
      <c r="L52" s="353">
        <f t="shared" si="6"/>
        <v>879105.21</v>
      </c>
      <c r="M52" s="268">
        <f t="shared" si="7"/>
        <v>879105.21</v>
      </c>
      <c r="N52" s="354">
        <v>0.5</v>
      </c>
      <c r="O52" s="263"/>
      <c r="P52" s="263"/>
      <c r="Q52" s="331"/>
      <c r="R52" s="331"/>
      <c r="S52" s="331"/>
      <c r="T52" s="331"/>
      <c r="U52" s="331"/>
      <c r="V52" s="332">
        <v>879105.21</v>
      </c>
      <c r="W52" s="332">
        <v>0</v>
      </c>
      <c r="X52" s="331"/>
      <c r="Y52" s="331"/>
      <c r="Z52" s="331"/>
      <c r="AA52" s="329" t="b">
        <f t="shared" si="2"/>
        <v>1</v>
      </c>
      <c r="AB52" s="333">
        <f t="shared" si="3"/>
        <v>0.5</v>
      </c>
      <c r="AC52" s="334" t="b">
        <f t="shared" si="4"/>
        <v>1</v>
      </c>
      <c r="AD52" s="334" t="b">
        <f t="shared" si="5"/>
        <v>1</v>
      </c>
    </row>
    <row r="53" spans="1:30" ht="51" x14ac:dyDescent="0.25">
      <c r="A53" s="170">
        <v>51</v>
      </c>
      <c r="B53" s="185" t="s">
        <v>859</v>
      </c>
      <c r="C53" s="182" t="s">
        <v>229</v>
      </c>
      <c r="D53" s="258" t="s">
        <v>816</v>
      </c>
      <c r="E53" s="258" t="s">
        <v>157</v>
      </c>
      <c r="F53" s="185" t="s">
        <v>69</v>
      </c>
      <c r="G53" s="170" t="s">
        <v>860</v>
      </c>
      <c r="H53" s="170" t="s">
        <v>282</v>
      </c>
      <c r="I53" s="266">
        <v>0.999</v>
      </c>
      <c r="J53" s="267" t="s">
        <v>291</v>
      </c>
      <c r="K53" s="259">
        <v>1132249.08</v>
      </c>
      <c r="L53" s="353">
        <f t="shared" ref="L53:L79" si="8">ROUNDDOWN(K53*N53,2)</f>
        <v>566124.54</v>
      </c>
      <c r="M53" s="268">
        <f t="shared" ref="M53:M79" si="9">K53-L53</f>
        <v>566124.54</v>
      </c>
      <c r="N53" s="354">
        <v>0.5</v>
      </c>
      <c r="O53" s="263"/>
      <c r="P53" s="263"/>
      <c r="Q53" s="331"/>
      <c r="R53" s="331"/>
      <c r="S53" s="331"/>
      <c r="T53" s="331"/>
      <c r="U53" s="331"/>
      <c r="V53" s="332">
        <v>566124.54</v>
      </c>
      <c r="W53" s="332">
        <v>0</v>
      </c>
      <c r="X53" s="331"/>
      <c r="Y53" s="331"/>
      <c r="Z53" s="331"/>
      <c r="AA53" s="329" t="b">
        <f t="shared" ref="AA53:AA91" si="10">L53=SUM(O53:Z53)</f>
        <v>1</v>
      </c>
      <c r="AB53" s="333">
        <f t="shared" ref="AB53:AB91" si="11">ROUND(L53/K53,4)</f>
        <v>0.5</v>
      </c>
      <c r="AC53" s="334" t="b">
        <f t="shared" ref="AC53:AC91" si="12">AB53=N53</f>
        <v>1</v>
      </c>
      <c r="AD53" s="334" t="b">
        <f t="shared" ref="AD53:AD91" si="13">K53=L53+M53</f>
        <v>1</v>
      </c>
    </row>
    <row r="54" spans="1:30" ht="51" x14ac:dyDescent="0.25">
      <c r="A54" s="170">
        <v>52</v>
      </c>
      <c r="B54" s="185" t="s">
        <v>861</v>
      </c>
      <c r="C54" s="182" t="s">
        <v>229</v>
      </c>
      <c r="D54" s="258" t="s">
        <v>804</v>
      </c>
      <c r="E54" s="265" t="s">
        <v>200</v>
      </c>
      <c r="F54" s="185" t="s">
        <v>83</v>
      </c>
      <c r="G54" s="170" t="s">
        <v>862</v>
      </c>
      <c r="H54" s="170" t="s">
        <v>282</v>
      </c>
      <c r="I54" s="266">
        <v>0.999</v>
      </c>
      <c r="J54" s="267" t="s">
        <v>351</v>
      </c>
      <c r="K54" s="259">
        <v>2623885.02</v>
      </c>
      <c r="L54" s="353">
        <f t="shared" si="8"/>
        <v>1311942.51</v>
      </c>
      <c r="M54" s="268">
        <f t="shared" si="9"/>
        <v>1311942.51</v>
      </c>
      <c r="N54" s="354">
        <v>0.5</v>
      </c>
      <c r="O54" s="263"/>
      <c r="P54" s="263"/>
      <c r="Q54" s="331"/>
      <c r="R54" s="331"/>
      <c r="S54" s="331"/>
      <c r="T54" s="331"/>
      <c r="U54" s="331"/>
      <c r="V54" s="332">
        <v>1311942.51</v>
      </c>
      <c r="W54" s="332">
        <v>0</v>
      </c>
      <c r="X54" s="331"/>
      <c r="Y54" s="331"/>
      <c r="Z54" s="331"/>
      <c r="AA54" s="329" t="b">
        <f t="shared" si="10"/>
        <v>1</v>
      </c>
      <c r="AB54" s="333">
        <f t="shared" si="11"/>
        <v>0.5</v>
      </c>
      <c r="AC54" s="334" t="b">
        <f t="shared" si="12"/>
        <v>1</v>
      </c>
      <c r="AD54" s="334" t="b">
        <f t="shared" si="13"/>
        <v>1</v>
      </c>
    </row>
    <row r="55" spans="1:30" ht="38.25" x14ac:dyDescent="0.25">
      <c r="A55" s="170">
        <v>53</v>
      </c>
      <c r="B55" s="185" t="s">
        <v>863</v>
      </c>
      <c r="C55" s="182" t="s">
        <v>229</v>
      </c>
      <c r="D55" s="258" t="s">
        <v>864</v>
      </c>
      <c r="E55" s="265" t="s">
        <v>155</v>
      </c>
      <c r="F55" s="185" t="s">
        <v>69</v>
      </c>
      <c r="G55" s="170" t="s">
        <v>865</v>
      </c>
      <c r="H55" s="170" t="s">
        <v>282</v>
      </c>
      <c r="I55" s="266">
        <v>0.94299999999999995</v>
      </c>
      <c r="J55" s="267" t="s">
        <v>411</v>
      </c>
      <c r="K55" s="259">
        <v>2072601.29</v>
      </c>
      <c r="L55" s="353">
        <f t="shared" si="8"/>
        <v>1036300.64</v>
      </c>
      <c r="M55" s="268">
        <f t="shared" si="9"/>
        <v>1036300.65</v>
      </c>
      <c r="N55" s="354">
        <v>0.5</v>
      </c>
      <c r="O55" s="263"/>
      <c r="P55" s="263"/>
      <c r="Q55" s="331"/>
      <c r="R55" s="331"/>
      <c r="S55" s="331"/>
      <c r="T55" s="331"/>
      <c r="U55" s="331"/>
      <c r="V55" s="332">
        <v>1036300.64</v>
      </c>
      <c r="W55" s="332">
        <v>0</v>
      </c>
      <c r="X55" s="331"/>
      <c r="Y55" s="331"/>
      <c r="Z55" s="331"/>
      <c r="AA55" s="329" t="b">
        <f t="shared" si="10"/>
        <v>1</v>
      </c>
      <c r="AB55" s="333">
        <f t="shared" si="11"/>
        <v>0.5</v>
      </c>
      <c r="AC55" s="334" t="b">
        <f t="shared" si="12"/>
        <v>1</v>
      </c>
      <c r="AD55" s="334" t="b">
        <f t="shared" si="13"/>
        <v>1</v>
      </c>
    </row>
    <row r="56" spans="1:30" ht="38.25" x14ac:dyDescent="0.25">
      <c r="A56" s="170">
        <v>54</v>
      </c>
      <c r="B56" s="185" t="s">
        <v>866</v>
      </c>
      <c r="C56" s="182" t="s">
        <v>229</v>
      </c>
      <c r="D56" s="258" t="s">
        <v>569</v>
      </c>
      <c r="E56" s="258" t="s">
        <v>118</v>
      </c>
      <c r="F56" s="185" t="s">
        <v>55</v>
      </c>
      <c r="G56" s="170" t="s">
        <v>867</v>
      </c>
      <c r="H56" s="170" t="s">
        <v>282</v>
      </c>
      <c r="I56" s="266">
        <v>0.92400000000000004</v>
      </c>
      <c r="J56" s="267" t="s">
        <v>515</v>
      </c>
      <c r="K56" s="259">
        <v>1214234.42</v>
      </c>
      <c r="L56" s="353">
        <f t="shared" si="8"/>
        <v>728540.65</v>
      </c>
      <c r="M56" s="268">
        <f t="shared" si="9"/>
        <v>485693.7699999999</v>
      </c>
      <c r="N56" s="354">
        <v>0.6</v>
      </c>
      <c r="O56" s="263"/>
      <c r="P56" s="263"/>
      <c r="Q56" s="331"/>
      <c r="R56" s="331"/>
      <c r="S56" s="331"/>
      <c r="T56" s="331"/>
      <c r="U56" s="331"/>
      <c r="V56" s="332">
        <v>728540.65</v>
      </c>
      <c r="W56" s="332">
        <v>0</v>
      </c>
      <c r="X56" s="331"/>
      <c r="Y56" s="331"/>
      <c r="Z56" s="331"/>
      <c r="AA56" s="329" t="b">
        <f t="shared" si="10"/>
        <v>1</v>
      </c>
      <c r="AB56" s="333">
        <f t="shared" si="11"/>
        <v>0.6</v>
      </c>
      <c r="AC56" s="334" t="b">
        <f t="shared" si="12"/>
        <v>1</v>
      </c>
      <c r="AD56" s="334" t="b">
        <f t="shared" si="13"/>
        <v>1</v>
      </c>
    </row>
    <row r="57" spans="1:30" ht="51" x14ac:dyDescent="0.25">
      <c r="A57" s="170">
        <v>55</v>
      </c>
      <c r="B57" s="185" t="s">
        <v>868</v>
      </c>
      <c r="C57" s="182" t="s">
        <v>229</v>
      </c>
      <c r="D57" s="258" t="s">
        <v>529</v>
      </c>
      <c r="E57" s="258" t="s">
        <v>112</v>
      </c>
      <c r="F57" s="185" t="s">
        <v>53</v>
      </c>
      <c r="G57" s="170" t="s">
        <v>869</v>
      </c>
      <c r="H57" s="170" t="s">
        <v>280</v>
      </c>
      <c r="I57" s="266">
        <v>0.78100000000000003</v>
      </c>
      <c r="J57" s="267" t="s">
        <v>527</v>
      </c>
      <c r="K57" s="259">
        <v>1922291.05</v>
      </c>
      <c r="L57" s="353">
        <f t="shared" si="8"/>
        <v>1153374.6299999999</v>
      </c>
      <c r="M57" s="268">
        <f t="shared" si="9"/>
        <v>768916.42000000016</v>
      </c>
      <c r="N57" s="354">
        <v>0.6</v>
      </c>
      <c r="O57" s="263"/>
      <c r="P57" s="263"/>
      <c r="Q57" s="331"/>
      <c r="R57" s="331"/>
      <c r="S57" s="331"/>
      <c r="T57" s="331"/>
      <c r="U57" s="331"/>
      <c r="V57" s="332">
        <v>1153374.6299999999</v>
      </c>
      <c r="W57" s="332">
        <v>0</v>
      </c>
      <c r="X57" s="331"/>
      <c r="Y57" s="331"/>
      <c r="Z57" s="331"/>
      <c r="AA57" s="329" t="b">
        <f t="shared" si="10"/>
        <v>1</v>
      </c>
      <c r="AB57" s="333">
        <f t="shared" si="11"/>
        <v>0.6</v>
      </c>
      <c r="AC57" s="334" t="b">
        <f t="shared" si="12"/>
        <v>1</v>
      </c>
      <c r="AD57" s="334" t="b">
        <f t="shared" si="13"/>
        <v>1</v>
      </c>
    </row>
    <row r="58" spans="1:30" ht="51" x14ac:dyDescent="0.25">
      <c r="A58" s="170">
        <v>56</v>
      </c>
      <c r="B58" s="185" t="s">
        <v>870</v>
      </c>
      <c r="C58" s="182" t="s">
        <v>229</v>
      </c>
      <c r="D58" s="258" t="s">
        <v>871</v>
      </c>
      <c r="E58" s="265" t="s">
        <v>93</v>
      </c>
      <c r="F58" s="185" t="s">
        <v>49</v>
      </c>
      <c r="G58" s="170" t="s">
        <v>872</v>
      </c>
      <c r="H58" s="170" t="s">
        <v>280</v>
      </c>
      <c r="I58" s="266">
        <v>0.78</v>
      </c>
      <c r="J58" s="267" t="s">
        <v>873</v>
      </c>
      <c r="K58" s="259">
        <v>1458082.75</v>
      </c>
      <c r="L58" s="353">
        <f t="shared" si="8"/>
        <v>874849.65</v>
      </c>
      <c r="M58" s="268">
        <f t="shared" si="9"/>
        <v>583233.1</v>
      </c>
      <c r="N58" s="354">
        <v>0.6</v>
      </c>
      <c r="O58" s="263"/>
      <c r="P58" s="263"/>
      <c r="Q58" s="331"/>
      <c r="R58" s="331"/>
      <c r="S58" s="331"/>
      <c r="T58" s="331"/>
      <c r="U58" s="331"/>
      <c r="V58" s="332">
        <v>874849.65</v>
      </c>
      <c r="W58" s="332">
        <v>0</v>
      </c>
      <c r="X58" s="331"/>
      <c r="Y58" s="331"/>
      <c r="Z58" s="331"/>
      <c r="AA58" s="329" t="b">
        <f t="shared" si="10"/>
        <v>1</v>
      </c>
      <c r="AB58" s="333">
        <f t="shared" si="11"/>
        <v>0.6</v>
      </c>
      <c r="AC58" s="334" t="b">
        <f t="shared" si="12"/>
        <v>1</v>
      </c>
      <c r="AD58" s="334" t="b">
        <f t="shared" si="13"/>
        <v>1</v>
      </c>
    </row>
    <row r="59" spans="1:30" ht="63.75" x14ac:dyDescent="0.25">
      <c r="A59" s="170">
        <v>57</v>
      </c>
      <c r="B59" s="185" t="s">
        <v>874</v>
      </c>
      <c r="C59" s="182" t="s">
        <v>229</v>
      </c>
      <c r="D59" s="258" t="s">
        <v>793</v>
      </c>
      <c r="E59" s="258" t="s">
        <v>137</v>
      </c>
      <c r="F59" s="185" t="s">
        <v>63</v>
      </c>
      <c r="G59" s="170" t="s">
        <v>875</v>
      </c>
      <c r="H59" s="170" t="s">
        <v>282</v>
      </c>
      <c r="I59" s="266">
        <v>0.71499999999999997</v>
      </c>
      <c r="J59" s="267" t="s">
        <v>290</v>
      </c>
      <c r="K59" s="259">
        <v>423315.57</v>
      </c>
      <c r="L59" s="353">
        <f t="shared" si="8"/>
        <v>253989.34</v>
      </c>
      <c r="M59" s="268">
        <f t="shared" si="9"/>
        <v>169326.23</v>
      </c>
      <c r="N59" s="354">
        <v>0.6</v>
      </c>
      <c r="O59" s="263"/>
      <c r="P59" s="263"/>
      <c r="Q59" s="331"/>
      <c r="R59" s="331"/>
      <c r="S59" s="331"/>
      <c r="T59" s="331"/>
      <c r="U59" s="331"/>
      <c r="V59" s="332">
        <v>253989.34</v>
      </c>
      <c r="W59" s="332">
        <v>0</v>
      </c>
      <c r="X59" s="331"/>
      <c r="Y59" s="331"/>
      <c r="Z59" s="331"/>
      <c r="AA59" s="329" t="b">
        <f t="shared" si="10"/>
        <v>1</v>
      </c>
      <c r="AB59" s="333">
        <f t="shared" si="11"/>
        <v>0.6</v>
      </c>
      <c r="AC59" s="334" t="b">
        <f t="shared" si="12"/>
        <v>1</v>
      </c>
      <c r="AD59" s="334" t="b">
        <f t="shared" si="13"/>
        <v>1</v>
      </c>
    </row>
    <row r="60" spans="1:30" ht="25.5" x14ac:dyDescent="0.25">
      <c r="A60" s="170">
        <v>58</v>
      </c>
      <c r="B60" s="185" t="s">
        <v>879</v>
      </c>
      <c r="C60" s="182" t="s">
        <v>229</v>
      </c>
      <c r="D60" s="258" t="s">
        <v>621</v>
      </c>
      <c r="E60" s="265" t="s">
        <v>124</v>
      </c>
      <c r="F60" s="185" t="s">
        <v>59</v>
      </c>
      <c r="G60" s="170" t="s">
        <v>880</v>
      </c>
      <c r="H60" s="170" t="s">
        <v>280</v>
      </c>
      <c r="I60" s="266">
        <v>0.52400000000000002</v>
      </c>
      <c r="J60" s="267" t="s">
        <v>415</v>
      </c>
      <c r="K60" s="259">
        <v>938716.86</v>
      </c>
      <c r="L60" s="353">
        <f t="shared" si="8"/>
        <v>563230.11</v>
      </c>
      <c r="M60" s="268">
        <f t="shared" si="9"/>
        <v>375486.75</v>
      </c>
      <c r="N60" s="354">
        <v>0.6</v>
      </c>
      <c r="O60" s="263"/>
      <c r="P60" s="263"/>
      <c r="Q60" s="331"/>
      <c r="R60" s="331"/>
      <c r="S60" s="331"/>
      <c r="T60" s="331"/>
      <c r="U60" s="331"/>
      <c r="V60" s="332">
        <v>563230.11</v>
      </c>
      <c r="W60" s="332">
        <v>0</v>
      </c>
      <c r="X60" s="331"/>
      <c r="Y60" s="331"/>
      <c r="Z60" s="331"/>
      <c r="AA60" s="329" t="b">
        <f t="shared" si="10"/>
        <v>1</v>
      </c>
      <c r="AB60" s="333">
        <f t="shared" si="11"/>
        <v>0.6</v>
      </c>
      <c r="AC60" s="334" t="b">
        <f t="shared" si="12"/>
        <v>1</v>
      </c>
      <c r="AD60" s="334" t="b">
        <f t="shared" si="13"/>
        <v>1</v>
      </c>
    </row>
    <row r="61" spans="1:30" ht="51" x14ac:dyDescent="0.25">
      <c r="A61" s="170">
        <v>59</v>
      </c>
      <c r="B61" s="185" t="s">
        <v>881</v>
      </c>
      <c r="C61" s="182" t="s">
        <v>229</v>
      </c>
      <c r="D61" s="258" t="s">
        <v>882</v>
      </c>
      <c r="E61" s="258" t="s">
        <v>107</v>
      </c>
      <c r="F61" s="185" t="s">
        <v>53</v>
      </c>
      <c r="G61" s="170" t="s">
        <v>883</v>
      </c>
      <c r="H61" s="170" t="s">
        <v>280</v>
      </c>
      <c r="I61" s="266">
        <v>0.27</v>
      </c>
      <c r="J61" s="267" t="s">
        <v>351</v>
      </c>
      <c r="K61" s="259">
        <v>909917.14</v>
      </c>
      <c r="L61" s="353">
        <f t="shared" si="8"/>
        <v>545950.28</v>
      </c>
      <c r="M61" s="268">
        <f t="shared" si="9"/>
        <v>363966.86</v>
      </c>
      <c r="N61" s="354">
        <v>0.6</v>
      </c>
      <c r="O61" s="263"/>
      <c r="P61" s="263"/>
      <c r="Q61" s="331"/>
      <c r="R61" s="331"/>
      <c r="S61" s="331"/>
      <c r="T61" s="331"/>
      <c r="U61" s="331"/>
      <c r="V61" s="332">
        <v>545950.28</v>
      </c>
      <c r="W61" s="332">
        <v>0</v>
      </c>
      <c r="X61" s="331"/>
      <c r="Y61" s="331"/>
      <c r="Z61" s="331"/>
      <c r="AA61" s="329" t="b">
        <f t="shared" si="10"/>
        <v>1</v>
      </c>
      <c r="AB61" s="333">
        <f t="shared" si="11"/>
        <v>0.6</v>
      </c>
      <c r="AC61" s="334" t="b">
        <f t="shared" si="12"/>
        <v>1</v>
      </c>
      <c r="AD61" s="334" t="b">
        <f t="shared" si="13"/>
        <v>1</v>
      </c>
    </row>
    <row r="62" spans="1:30" ht="63.75" x14ac:dyDescent="0.25">
      <c r="A62" s="170">
        <v>60</v>
      </c>
      <c r="B62" s="185" t="s">
        <v>884</v>
      </c>
      <c r="C62" s="182" t="s">
        <v>229</v>
      </c>
      <c r="D62" s="258" t="s">
        <v>594</v>
      </c>
      <c r="E62" s="265" t="s">
        <v>184</v>
      </c>
      <c r="F62" s="185" t="s">
        <v>77</v>
      </c>
      <c r="G62" s="170" t="s">
        <v>885</v>
      </c>
      <c r="H62" s="170" t="s">
        <v>282</v>
      </c>
      <c r="I62" s="266">
        <v>0.98499999999999999</v>
      </c>
      <c r="J62" s="267" t="s">
        <v>290</v>
      </c>
      <c r="K62" s="259">
        <v>1051810.2</v>
      </c>
      <c r="L62" s="353">
        <f t="shared" si="8"/>
        <v>631086.12</v>
      </c>
      <c r="M62" s="268">
        <f t="shared" si="9"/>
        <v>420724.07999999996</v>
      </c>
      <c r="N62" s="354">
        <v>0.6</v>
      </c>
      <c r="O62" s="263"/>
      <c r="P62" s="263"/>
      <c r="Q62" s="331"/>
      <c r="R62" s="331"/>
      <c r="S62" s="331"/>
      <c r="T62" s="331"/>
      <c r="U62" s="331"/>
      <c r="V62" s="332">
        <v>631086.12</v>
      </c>
      <c r="W62" s="332">
        <v>0</v>
      </c>
      <c r="X62" s="331"/>
      <c r="Y62" s="331"/>
      <c r="Z62" s="331"/>
      <c r="AA62" s="329" t="b">
        <f t="shared" si="10"/>
        <v>1</v>
      </c>
      <c r="AB62" s="333">
        <f t="shared" si="11"/>
        <v>0.6</v>
      </c>
      <c r="AC62" s="334" t="b">
        <f t="shared" si="12"/>
        <v>1</v>
      </c>
      <c r="AD62" s="334" t="b">
        <f t="shared" si="13"/>
        <v>1</v>
      </c>
    </row>
    <row r="63" spans="1:30" ht="63.75" x14ac:dyDescent="0.25">
      <c r="A63" s="170">
        <v>61</v>
      </c>
      <c r="B63" s="185" t="s">
        <v>886</v>
      </c>
      <c r="C63" s="182" t="s">
        <v>229</v>
      </c>
      <c r="D63" s="258" t="s">
        <v>703</v>
      </c>
      <c r="E63" s="258" t="s">
        <v>142</v>
      </c>
      <c r="F63" s="185" t="s">
        <v>65</v>
      </c>
      <c r="G63" s="170" t="s">
        <v>887</v>
      </c>
      <c r="H63" s="170" t="s">
        <v>282</v>
      </c>
      <c r="I63" s="266">
        <v>0.94699999999999995</v>
      </c>
      <c r="J63" s="267" t="s">
        <v>293</v>
      </c>
      <c r="K63" s="259">
        <v>525058.31000000006</v>
      </c>
      <c r="L63" s="353">
        <f t="shared" si="8"/>
        <v>315034.98</v>
      </c>
      <c r="M63" s="268">
        <f t="shared" si="9"/>
        <v>210023.33000000007</v>
      </c>
      <c r="N63" s="354">
        <v>0.6</v>
      </c>
      <c r="O63" s="263"/>
      <c r="P63" s="263"/>
      <c r="Q63" s="331"/>
      <c r="R63" s="331"/>
      <c r="S63" s="331"/>
      <c r="T63" s="331"/>
      <c r="U63" s="331"/>
      <c r="V63" s="332">
        <v>315034.98</v>
      </c>
      <c r="W63" s="332">
        <v>0</v>
      </c>
      <c r="X63" s="331"/>
      <c r="Y63" s="331"/>
      <c r="Z63" s="331"/>
      <c r="AA63" s="329" t="b">
        <f t="shared" si="10"/>
        <v>1</v>
      </c>
      <c r="AB63" s="333">
        <f t="shared" si="11"/>
        <v>0.6</v>
      </c>
      <c r="AC63" s="334" t="b">
        <f t="shared" si="12"/>
        <v>1</v>
      </c>
      <c r="AD63" s="334" t="b">
        <f t="shared" si="13"/>
        <v>1</v>
      </c>
    </row>
    <row r="64" spans="1:30" ht="38.25" x14ac:dyDescent="0.25">
      <c r="A64" s="170">
        <v>62</v>
      </c>
      <c r="B64" s="185" t="s">
        <v>891</v>
      </c>
      <c r="C64" s="182" t="s">
        <v>229</v>
      </c>
      <c r="D64" s="258" t="s">
        <v>782</v>
      </c>
      <c r="E64" s="258" t="s">
        <v>133</v>
      </c>
      <c r="F64" s="185" t="s">
        <v>61</v>
      </c>
      <c r="G64" s="170" t="s">
        <v>892</v>
      </c>
      <c r="H64" s="170" t="s">
        <v>280</v>
      </c>
      <c r="I64" s="266">
        <v>0.32500000000000001</v>
      </c>
      <c r="J64" s="267" t="s">
        <v>296</v>
      </c>
      <c r="K64" s="259">
        <v>459822.52</v>
      </c>
      <c r="L64" s="353">
        <f t="shared" si="8"/>
        <v>275893.51</v>
      </c>
      <c r="M64" s="268">
        <f t="shared" si="9"/>
        <v>183929.01</v>
      </c>
      <c r="N64" s="354">
        <v>0.6</v>
      </c>
      <c r="O64" s="263"/>
      <c r="P64" s="263"/>
      <c r="Q64" s="331"/>
      <c r="R64" s="331"/>
      <c r="S64" s="331"/>
      <c r="T64" s="331"/>
      <c r="U64" s="331"/>
      <c r="V64" s="332">
        <v>275893.51</v>
      </c>
      <c r="W64" s="332">
        <v>0</v>
      </c>
      <c r="X64" s="331"/>
      <c r="Y64" s="331"/>
      <c r="Z64" s="331"/>
      <c r="AA64" s="329" t="b">
        <f t="shared" si="10"/>
        <v>1</v>
      </c>
      <c r="AB64" s="333">
        <f t="shared" si="11"/>
        <v>0.6</v>
      </c>
      <c r="AC64" s="334" t="b">
        <f t="shared" si="12"/>
        <v>1</v>
      </c>
      <c r="AD64" s="334" t="b">
        <f t="shared" si="13"/>
        <v>1</v>
      </c>
    </row>
    <row r="65" spans="1:30" ht="38.25" x14ac:dyDescent="0.25">
      <c r="A65" s="170">
        <v>63</v>
      </c>
      <c r="B65" s="185" t="s">
        <v>896</v>
      </c>
      <c r="C65" s="182" t="s">
        <v>229</v>
      </c>
      <c r="D65" s="258" t="s">
        <v>503</v>
      </c>
      <c r="E65" s="258" t="s">
        <v>166</v>
      </c>
      <c r="F65" s="185" t="s">
        <v>71</v>
      </c>
      <c r="G65" s="170" t="s">
        <v>897</v>
      </c>
      <c r="H65" s="170" t="s">
        <v>282</v>
      </c>
      <c r="I65" s="266">
        <v>0.998</v>
      </c>
      <c r="J65" s="267" t="s">
        <v>348</v>
      </c>
      <c r="K65" s="259">
        <v>799749.73</v>
      </c>
      <c r="L65" s="353">
        <f t="shared" si="8"/>
        <v>479849.83</v>
      </c>
      <c r="M65" s="268">
        <f t="shared" si="9"/>
        <v>319899.89999999997</v>
      </c>
      <c r="N65" s="354">
        <v>0.6</v>
      </c>
      <c r="O65" s="263"/>
      <c r="P65" s="263"/>
      <c r="Q65" s="331"/>
      <c r="R65" s="331"/>
      <c r="S65" s="331"/>
      <c r="T65" s="331"/>
      <c r="U65" s="331"/>
      <c r="V65" s="332">
        <v>479849.83</v>
      </c>
      <c r="W65" s="332">
        <v>0</v>
      </c>
      <c r="X65" s="331"/>
      <c r="Y65" s="331"/>
      <c r="Z65" s="331"/>
      <c r="AA65" s="329" t="b">
        <f t="shared" si="10"/>
        <v>1</v>
      </c>
      <c r="AB65" s="333">
        <f t="shared" si="11"/>
        <v>0.6</v>
      </c>
      <c r="AC65" s="334" t="b">
        <f t="shared" si="12"/>
        <v>1</v>
      </c>
      <c r="AD65" s="334" t="b">
        <f t="shared" si="13"/>
        <v>1</v>
      </c>
    </row>
    <row r="66" spans="1:30" ht="51" x14ac:dyDescent="0.25">
      <c r="A66" s="170">
        <v>64</v>
      </c>
      <c r="B66" s="185" t="s">
        <v>898</v>
      </c>
      <c r="C66" s="182" t="s">
        <v>229</v>
      </c>
      <c r="D66" s="258" t="s">
        <v>899</v>
      </c>
      <c r="E66" s="265" t="s">
        <v>202</v>
      </c>
      <c r="F66" s="185" t="s">
        <v>83</v>
      </c>
      <c r="G66" s="170" t="s">
        <v>900</v>
      </c>
      <c r="H66" s="170" t="s">
        <v>282</v>
      </c>
      <c r="I66" s="266">
        <v>0.97</v>
      </c>
      <c r="J66" s="267" t="s">
        <v>290</v>
      </c>
      <c r="K66" s="268">
        <v>844644.24</v>
      </c>
      <c r="L66" s="353">
        <f t="shared" si="8"/>
        <v>422322.12</v>
      </c>
      <c r="M66" s="268">
        <f t="shared" si="9"/>
        <v>422322.12</v>
      </c>
      <c r="N66" s="354">
        <v>0.5</v>
      </c>
      <c r="O66" s="263"/>
      <c r="P66" s="263"/>
      <c r="Q66" s="331"/>
      <c r="R66" s="331"/>
      <c r="S66" s="331"/>
      <c r="T66" s="331"/>
      <c r="U66" s="331"/>
      <c r="V66" s="332">
        <v>422322.12</v>
      </c>
      <c r="W66" s="332">
        <v>0</v>
      </c>
      <c r="X66" s="331"/>
      <c r="Y66" s="331"/>
      <c r="Z66" s="331"/>
      <c r="AA66" s="329" t="b">
        <f t="shared" si="10"/>
        <v>1</v>
      </c>
      <c r="AB66" s="333">
        <f t="shared" si="11"/>
        <v>0.5</v>
      </c>
      <c r="AC66" s="334" t="b">
        <f t="shared" si="12"/>
        <v>1</v>
      </c>
      <c r="AD66" s="334" t="b">
        <f t="shared" si="13"/>
        <v>1</v>
      </c>
    </row>
    <row r="67" spans="1:30" ht="76.5" x14ac:dyDescent="0.25">
      <c r="A67" s="170">
        <v>65</v>
      </c>
      <c r="B67" s="185" t="s">
        <v>901</v>
      </c>
      <c r="C67" s="182" t="s">
        <v>229</v>
      </c>
      <c r="D67" s="258" t="s">
        <v>902</v>
      </c>
      <c r="E67" s="265" t="s">
        <v>171</v>
      </c>
      <c r="F67" s="185" t="s">
        <v>73</v>
      </c>
      <c r="G67" s="170" t="s">
        <v>903</v>
      </c>
      <c r="H67" s="170" t="s">
        <v>280</v>
      </c>
      <c r="I67" s="266">
        <v>0.82599999999999996</v>
      </c>
      <c r="J67" s="267" t="s">
        <v>411</v>
      </c>
      <c r="K67" s="259">
        <v>1348617.6</v>
      </c>
      <c r="L67" s="353">
        <f t="shared" si="8"/>
        <v>809170.56</v>
      </c>
      <c r="M67" s="268">
        <f t="shared" si="9"/>
        <v>539447.04000000004</v>
      </c>
      <c r="N67" s="354">
        <v>0.6</v>
      </c>
      <c r="O67" s="263"/>
      <c r="P67" s="263"/>
      <c r="Q67" s="331"/>
      <c r="R67" s="331"/>
      <c r="S67" s="331"/>
      <c r="T67" s="331"/>
      <c r="U67" s="331"/>
      <c r="V67" s="332">
        <v>809170.56</v>
      </c>
      <c r="W67" s="332">
        <v>0</v>
      </c>
      <c r="X67" s="331"/>
      <c r="Y67" s="331"/>
      <c r="Z67" s="331"/>
      <c r="AA67" s="329" t="b">
        <f t="shared" si="10"/>
        <v>1</v>
      </c>
      <c r="AB67" s="333">
        <f t="shared" si="11"/>
        <v>0.6</v>
      </c>
      <c r="AC67" s="334" t="b">
        <f t="shared" si="12"/>
        <v>1</v>
      </c>
      <c r="AD67" s="334" t="b">
        <f t="shared" si="13"/>
        <v>1</v>
      </c>
    </row>
    <row r="68" spans="1:30" ht="51" x14ac:dyDescent="0.25">
      <c r="A68" s="170">
        <v>66</v>
      </c>
      <c r="B68" s="185" t="s">
        <v>904</v>
      </c>
      <c r="C68" s="182" t="s">
        <v>229</v>
      </c>
      <c r="D68" s="258" t="s">
        <v>877</v>
      </c>
      <c r="E68" s="258" t="s">
        <v>182</v>
      </c>
      <c r="F68" s="185" t="s">
        <v>77</v>
      </c>
      <c r="G68" s="170" t="s">
        <v>905</v>
      </c>
      <c r="H68" s="170" t="s">
        <v>282</v>
      </c>
      <c r="I68" s="266">
        <v>0.754</v>
      </c>
      <c r="J68" s="267" t="s">
        <v>411</v>
      </c>
      <c r="K68" s="259">
        <v>1618718.83</v>
      </c>
      <c r="L68" s="353">
        <f t="shared" si="8"/>
        <v>971231.29</v>
      </c>
      <c r="M68" s="268">
        <f t="shared" si="9"/>
        <v>647487.54</v>
      </c>
      <c r="N68" s="354">
        <v>0.6</v>
      </c>
      <c r="O68" s="263"/>
      <c r="P68" s="263"/>
      <c r="Q68" s="331"/>
      <c r="R68" s="331"/>
      <c r="S68" s="331"/>
      <c r="T68" s="331"/>
      <c r="U68" s="331"/>
      <c r="V68" s="332">
        <v>971231.29</v>
      </c>
      <c r="W68" s="332">
        <v>0</v>
      </c>
      <c r="X68" s="331"/>
      <c r="Y68" s="331"/>
      <c r="Z68" s="331"/>
      <c r="AA68" s="329" t="b">
        <f t="shared" si="10"/>
        <v>1</v>
      </c>
      <c r="AB68" s="333">
        <f t="shared" si="11"/>
        <v>0.6</v>
      </c>
      <c r="AC68" s="334" t="b">
        <f t="shared" si="12"/>
        <v>1</v>
      </c>
      <c r="AD68" s="334" t="b">
        <f t="shared" si="13"/>
        <v>1</v>
      </c>
    </row>
    <row r="69" spans="1:30" ht="38.25" x14ac:dyDescent="0.25">
      <c r="A69" s="170">
        <v>67</v>
      </c>
      <c r="B69" s="185" t="s">
        <v>906</v>
      </c>
      <c r="C69" s="182" t="s">
        <v>229</v>
      </c>
      <c r="D69" s="258" t="s">
        <v>907</v>
      </c>
      <c r="E69" s="265" t="s">
        <v>198</v>
      </c>
      <c r="F69" s="185" t="s">
        <v>83</v>
      </c>
      <c r="G69" s="170" t="s">
        <v>908</v>
      </c>
      <c r="H69" s="170" t="s">
        <v>282</v>
      </c>
      <c r="I69" s="266">
        <v>0.58899999999999997</v>
      </c>
      <c r="J69" s="267" t="s">
        <v>909</v>
      </c>
      <c r="K69" s="268">
        <v>714477.98</v>
      </c>
      <c r="L69" s="353">
        <f t="shared" si="8"/>
        <v>357238.99</v>
      </c>
      <c r="M69" s="268">
        <f t="shared" si="9"/>
        <v>357238.99</v>
      </c>
      <c r="N69" s="354">
        <v>0.5</v>
      </c>
      <c r="O69" s="263"/>
      <c r="P69" s="263"/>
      <c r="Q69" s="331"/>
      <c r="R69" s="331"/>
      <c r="S69" s="331"/>
      <c r="T69" s="331"/>
      <c r="U69" s="331"/>
      <c r="V69" s="332">
        <v>357238.99</v>
      </c>
      <c r="W69" s="332">
        <v>0</v>
      </c>
      <c r="X69" s="331"/>
      <c r="Y69" s="331"/>
      <c r="Z69" s="331"/>
      <c r="AA69" s="329" t="b">
        <f t="shared" si="10"/>
        <v>1</v>
      </c>
      <c r="AB69" s="333">
        <f t="shared" si="11"/>
        <v>0.5</v>
      </c>
      <c r="AC69" s="334" t="b">
        <f t="shared" si="12"/>
        <v>1</v>
      </c>
      <c r="AD69" s="334" t="b">
        <f t="shared" si="13"/>
        <v>1</v>
      </c>
    </row>
    <row r="70" spans="1:30" ht="51" x14ac:dyDescent="0.25">
      <c r="A70" s="170">
        <v>68</v>
      </c>
      <c r="B70" s="185" t="s">
        <v>910</v>
      </c>
      <c r="C70" s="182" t="s">
        <v>229</v>
      </c>
      <c r="D70" s="258" t="s">
        <v>850</v>
      </c>
      <c r="E70" s="265" t="s">
        <v>106</v>
      </c>
      <c r="F70" s="185" t="s">
        <v>53</v>
      </c>
      <c r="G70" s="170" t="s">
        <v>911</v>
      </c>
      <c r="H70" s="170" t="s">
        <v>596</v>
      </c>
      <c r="I70" s="266">
        <v>0.40200000000000002</v>
      </c>
      <c r="J70" s="267" t="s">
        <v>296</v>
      </c>
      <c r="K70" s="268">
        <v>487513.96</v>
      </c>
      <c r="L70" s="353">
        <f t="shared" si="8"/>
        <v>243756.98</v>
      </c>
      <c r="M70" s="268">
        <f t="shared" si="9"/>
        <v>243756.98</v>
      </c>
      <c r="N70" s="354">
        <v>0.5</v>
      </c>
      <c r="O70" s="263"/>
      <c r="P70" s="263"/>
      <c r="Q70" s="331"/>
      <c r="R70" s="331"/>
      <c r="S70" s="331"/>
      <c r="T70" s="331"/>
      <c r="U70" s="331"/>
      <c r="V70" s="332">
        <v>243756.98</v>
      </c>
      <c r="W70" s="332">
        <v>0</v>
      </c>
      <c r="X70" s="331"/>
      <c r="Y70" s="331"/>
      <c r="Z70" s="331"/>
      <c r="AA70" s="329" t="b">
        <f t="shared" si="10"/>
        <v>1</v>
      </c>
      <c r="AB70" s="333">
        <f t="shared" si="11"/>
        <v>0.5</v>
      </c>
      <c r="AC70" s="334" t="b">
        <f t="shared" si="12"/>
        <v>1</v>
      </c>
      <c r="AD70" s="334" t="b">
        <f t="shared" si="13"/>
        <v>1</v>
      </c>
    </row>
    <row r="71" spans="1:30" ht="38.25" x14ac:dyDescent="0.25">
      <c r="A71" s="170">
        <v>69</v>
      </c>
      <c r="B71" s="185" t="s">
        <v>915</v>
      </c>
      <c r="C71" s="182" t="s">
        <v>229</v>
      </c>
      <c r="D71" s="258" t="s">
        <v>916</v>
      </c>
      <c r="E71" s="265" t="s">
        <v>126</v>
      </c>
      <c r="F71" s="185" t="s">
        <v>59</v>
      </c>
      <c r="G71" s="170" t="s">
        <v>917</v>
      </c>
      <c r="H71" s="170" t="s">
        <v>280</v>
      </c>
      <c r="I71" s="266">
        <v>0.81599999999999995</v>
      </c>
      <c r="J71" s="267" t="s">
        <v>291</v>
      </c>
      <c r="K71" s="268">
        <v>2041522.11</v>
      </c>
      <c r="L71" s="353">
        <f t="shared" si="8"/>
        <v>1224913.26</v>
      </c>
      <c r="M71" s="268">
        <f t="shared" si="9"/>
        <v>816608.85000000009</v>
      </c>
      <c r="N71" s="354">
        <v>0.6</v>
      </c>
      <c r="O71" s="263"/>
      <c r="P71" s="263"/>
      <c r="Q71" s="331"/>
      <c r="R71" s="331"/>
      <c r="S71" s="331"/>
      <c r="T71" s="331"/>
      <c r="U71" s="331"/>
      <c r="V71" s="332">
        <v>1224913.26</v>
      </c>
      <c r="W71" s="332">
        <v>0</v>
      </c>
      <c r="X71" s="331"/>
      <c r="Y71" s="331"/>
      <c r="Z71" s="331"/>
      <c r="AA71" s="329" t="b">
        <f t="shared" si="10"/>
        <v>1</v>
      </c>
      <c r="AB71" s="333">
        <f t="shared" si="11"/>
        <v>0.6</v>
      </c>
      <c r="AC71" s="334" t="b">
        <f t="shared" si="12"/>
        <v>1</v>
      </c>
      <c r="AD71" s="334" t="b">
        <f t="shared" si="13"/>
        <v>1</v>
      </c>
    </row>
    <row r="72" spans="1:30" ht="38.25" x14ac:dyDescent="0.25">
      <c r="A72" s="170">
        <v>70</v>
      </c>
      <c r="B72" s="185" t="s">
        <v>921</v>
      </c>
      <c r="C72" s="182" t="s">
        <v>229</v>
      </c>
      <c r="D72" s="258" t="s">
        <v>478</v>
      </c>
      <c r="E72" s="265" t="s">
        <v>90</v>
      </c>
      <c r="F72" s="185" t="s">
        <v>49</v>
      </c>
      <c r="G72" s="258" t="s">
        <v>922</v>
      </c>
      <c r="H72" s="170" t="s">
        <v>596</v>
      </c>
      <c r="I72" s="266">
        <v>0.30299999999999999</v>
      </c>
      <c r="J72" s="267" t="s">
        <v>645</v>
      </c>
      <c r="K72" s="259">
        <v>290683.36</v>
      </c>
      <c r="L72" s="353">
        <f t="shared" si="8"/>
        <v>145341.68</v>
      </c>
      <c r="M72" s="268">
        <f t="shared" si="9"/>
        <v>145341.68</v>
      </c>
      <c r="N72" s="354">
        <v>0.5</v>
      </c>
      <c r="O72" s="263"/>
      <c r="P72" s="263"/>
      <c r="Q72" s="331"/>
      <c r="R72" s="331"/>
      <c r="S72" s="331"/>
      <c r="T72" s="331"/>
      <c r="U72" s="331"/>
      <c r="V72" s="332">
        <v>145341.68</v>
      </c>
      <c r="W72" s="332">
        <v>0</v>
      </c>
      <c r="X72" s="331"/>
      <c r="Y72" s="331"/>
      <c r="Z72" s="331"/>
      <c r="AA72" s="329" t="b">
        <f t="shared" si="10"/>
        <v>1</v>
      </c>
      <c r="AB72" s="333">
        <f t="shared" si="11"/>
        <v>0.5</v>
      </c>
      <c r="AC72" s="334" t="b">
        <f t="shared" si="12"/>
        <v>1</v>
      </c>
      <c r="AD72" s="334" t="b">
        <f t="shared" si="13"/>
        <v>1</v>
      </c>
    </row>
    <row r="73" spans="1:30" ht="51" x14ac:dyDescent="0.25">
      <c r="A73" s="170">
        <v>71</v>
      </c>
      <c r="B73" s="185" t="s">
        <v>923</v>
      </c>
      <c r="C73" s="182" t="s">
        <v>229</v>
      </c>
      <c r="D73" s="258" t="s">
        <v>435</v>
      </c>
      <c r="E73" s="265" t="s">
        <v>204</v>
      </c>
      <c r="F73" s="185" t="s">
        <v>85</v>
      </c>
      <c r="G73" s="170" t="s">
        <v>924</v>
      </c>
      <c r="H73" s="170" t="s">
        <v>280</v>
      </c>
      <c r="I73" s="266">
        <v>0.21</v>
      </c>
      <c r="J73" s="267" t="s">
        <v>411</v>
      </c>
      <c r="K73" s="259">
        <v>472400.24</v>
      </c>
      <c r="L73" s="353">
        <f t="shared" si="8"/>
        <v>283440.14</v>
      </c>
      <c r="M73" s="268">
        <f t="shared" si="9"/>
        <v>188960.09999999998</v>
      </c>
      <c r="N73" s="354">
        <v>0.6</v>
      </c>
      <c r="O73" s="263"/>
      <c r="P73" s="263"/>
      <c r="Q73" s="331"/>
      <c r="R73" s="331"/>
      <c r="S73" s="331"/>
      <c r="T73" s="331"/>
      <c r="U73" s="331"/>
      <c r="V73" s="332">
        <v>283440.14</v>
      </c>
      <c r="W73" s="332">
        <v>0</v>
      </c>
      <c r="X73" s="331"/>
      <c r="Y73" s="331"/>
      <c r="Z73" s="331"/>
      <c r="AA73" s="329" t="b">
        <f t="shared" si="10"/>
        <v>1</v>
      </c>
      <c r="AB73" s="333">
        <f t="shared" si="11"/>
        <v>0.6</v>
      </c>
      <c r="AC73" s="334" t="b">
        <f t="shared" si="12"/>
        <v>1</v>
      </c>
      <c r="AD73" s="334" t="b">
        <f t="shared" si="13"/>
        <v>1</v>
      </c>
    </row>
    <row r="74" spans="1:30" ht="38.25" x14ac:dyDescent="0.25">
      <c r="A74" s="170">
        <v>72</v>
      </c>
      <c r="B74" s="185" t="s">
        <v>925</v>
      </c>
      <c r="C74" s="182" t="s">
        <v>229</v>
      </c>
      <c r="D74" s="258" t="s">
        <v>769</v>
      </c>
      <c r="E74" s="258" t="s">
        <v>209</v>
      </c>
      <c r="F74" s="185" t="s">
        <v>87</v>
      </c>
      <c r="G74" s="170" t="s">
        <v>926</v>
      </c>
      <c r="H74" s="170" t="s">
        <v>282</v>
      </c>
      <c r="I74" s="266">
        <v>0.127</v>
      </c>
      <c r="J74" s="267" t="s">
        <v>296</v>
      </c>
      <c r="K74" s="259">
        <v>252056.22</v>
      </c>
      <c r="L74" s="353">
        <f t="shared" si="8"/>
        <v>126028.11</v>
      </c>
      <c r="M74" s="268">
        <f t="shared" si="9"/>
        <v>126028.11</v>
      </c>
      <c r="N74" s="354">
        <v>0.5</v>
      </c>
      <c r="O74" s="263"/>
      <c r="P74" s="263"/>
      <c r="Q74" s="331"/>
      <c r="R74" s="331"/>
      <c r="S74" s="331"/>
      <c r="T74" s="331"/>
      <c r="U74" s="331"/>
      <c r="V74" s="332">
        <v>126028.11</v>
      </c>
      <c r="W74" s="332">
        <v>0</v>
      </c>
      <c r="X74" s="331"/>
      <c r="Y74" s="331"/>
      <c r="Z74" s="331"/>
      <c r="AA74" s="329" t="b">
        <f t="shared" si="10"/>
        <v>1</v>
      </c>
      <c r="AB74" s="333">
        <f t="shared" si="11"/>
        <v>0.5</v>
      </c>
      <c r="AC74" s="334" t="b">
        <f t="shared" si="12"/>
        <v>1</v>
      </c>
      <c r="AD74" s="334" t="b">
        <f t="shared" si="13"/>
        <v>1</v>
      </c>
    </row>
    <row r="75" spans="1:30" ht="63.75" x14ac:dyDescent="0.25">
      <c r="A75" s="170">
        <v>73</v>
      </c>
      <c r="B75" s="185" t="s">
        <v>927</v>
      </c>
      <c r="C75" s="182" t="s">
        <v>229</v>
      </c>
      <c r="D75" s="258" t="s">
        <v>847</v>
      </c>
      <c r="E75" s="258" t="s">
        <v>140</v>
      </c>
      <c r="F75" s="185" t="s">
        <v>63</v>
      </c>
      <c r="G75" s="170" t="s">
        <v>928</v>
      </c>
      <c r="H75" s="170" t="s">
        <v>282</v>
      </c>
      <c r="I75" s="266">
        <v>0.999</v>
      </c>
      <c r="J75" s="267" t="s">
        <v>690</v>
      </c>
      <c r="K75" s="259">
        <v>888049.79</v>
      </c>
      <c r="L75" s="353">
        <f t="shared" si="8"/>
        <v>532829.87</v>
      </c>
      <c r="M75" s="268">
        <f t="shared" si="9"/>
        <v>355219.92000000004</v>
      </c>
      <c r="N75" s="354">
        <v>0.6</v>
      </c>
      <c r="O75" s="263"/>
      <c r="P75" s="263"/>
      <c r="Q75" s="331"/>
      <c r="R75" s="331"/>
      <c r="S75" s="331"/>
      <c r="T75" s="331"/>
      <c r="U75" s="331"/>
      <c r="V75" s="332">
        <v>532829.87</v>
      </c>
      <c r="W75" s="332">
        <v>0</v>
      </c>
      <c r="X75" s="331"/>
      <c r="Y75" s="331"/>
      <c r="Z75" s="331"/>
      <c r="AA75" s="329" t="b">
        <f t="shared" si="10"/>
        <v>1</v>
      </c>
      <c r="AB75" s="333">
        <f t="shared" si="11"/>
        <v>0.6</v>
      </c>
      <c r="AC75" s="334" t="b">
        <f t="shared" si="12"/>
        <v>1</v>
      </c>
      <c r="AD75" s="334" t="b">
        <f t="shared" si="13"/>
        <v>1</v>
      </c>
    </row>
    <row r="76" spans="1:30" ht="38.25" x14ac:dyDescent="0.25">
      <c r="A76" s="170">
        <v>74</v>
      </c>
      <c r="B76" s="185" t="s">
        <v>929</v>
      </c>
      <c r="C76" s="182" t="s">
        <v>229</v>
      </c>
      <c r="D76" s="258" t="s">
        <v>930</v>
      </c>
      <c r="E76" s="265" t="s">
        <v>211</v>
      </c>
      <c r="F76" s="185" t="s">
        <v>87</v>
      </c>
      <c r="G76" s="170" t="s">
        <v>931</v>
      </c>
      <c r="H76" s="170" t="s">
        <v>280</v>
      </c>
      <c r="I76" s="266">
        <v>0.997</v>
      </c>
      <c r="J76" s="267" t="s">
        <v>293</v>
      </c>
      <c r="K76" s="259">
        <v>2906026.8</v>
      </c>
      <c r="L76" s="353">
        <f t="shared" si="8"/>
        <v>1453013.4</v>
      </c>
      <c r="M76" s="268">
        <f t="shared" si="9"/>
        <v>1453013.4</v>
      </c>
      <c r="N76" s="354">
        <v>0.5</v>
      </c>
      <c r="O76" s="263"/>
      <c r="P76" s="263"/>
      <c r="Q76" s="331"/>
      <c r="R76" s="331"/>
      <c r="S76" s="331"/>
      <c r="T76" s="331"/>
      <c r="U76" s="331"/>
      <c r="V76" s="332">
        <v>1453013.4</v>
      </c>
      <c r="W76" s="332">
        <v>0</v>
      </c>
      <c r="X76" s="331"/>
      <c r="Y76" s="331"/>
      <c r="Z76" s="331"/>
      <c r="AA76" s="329" t="b">
        <f t="shared" si="10"/>
        <v>1</v>
      </c>
      <c r="AB76" s="333">
        <f t="shared" si="11"/>
        <v>0.5</v>
      </c>
      <c r="AC76" s="334" t="b">
        <f t="shared" si="12"/>
        <v>1</v>
      </c>
      <c r="AD76" s="334" t="b">
        <f t="shared" si="13"/>
        <v>1</v>
      </c>
    </row>
    <row r="77" spans="1:30" ht="51" x14ac:dyDescent="0.25">
      <c r="A77" s="170">
        <v>75</v>
      </c>
      <c r="B77" s="185" t="s">
        <v>932</v>
      </c>
      <c r="C77" s="182" t="s">
        <v>229</v>
      </c>
      <c r="D77" s="258" t="s">
        <v>899</v>
      </c>
      <c r="E77" s="265" t="s">
        <v>202</v>
      </c>
      <c r="F77" s="185" t="s">
        <v>83</v>
      </c>
      <c r="G77" s="170" t="s">
        <v>933</v>
      </c>
      <c r="H77" s="170" t="s">
        <v>282</v>
      </c>
      <c r="I77" s="266">
        <v>0.99</v>
      </c>
      <c r="J77" s="267" t="s">
        <v>290</v>
      </c>
      <c r="K77" s="268">
        <v>953233.95</v>
      </c>
      <c r="L77" s="353">
        <f t="shared" si="8"/>
        <v>476616.97</v>
      </c>
      <c r="M77" s="268">
        <f t="shared" si="9"/>
        <v>476616.98</v>
      </c>
      <c r="N77" s="354">
        <v>0.5</v>
      </c>
      <c r="O77" s="263"/>
      <c r="P77" s="263"/>
      <c r="Q77" s="331"/>
      <c r="R77" s="331"/>
      <c r="S77" s="331"/>
      <c r="T77" s="331"/>
      <c r="U77" s="331"/>
      <c r="V77" s="332">
        <v>476616.97</v>
      </c>
      <c r="W77" s="332">
        <v>0</v>
      </c>
      <c r="X77" s="331"/>
      <c r="Y77" s="331"/>
      <c r="Z77" s="331"/>
      <c r="AA77" s="329" t="b">
        <f t="shared" si="10"/>
        <v>1</v>
      </c>
      <c r="AB77" s="333">
        <f t="shared" si="11"/>
        <v>0.5</v>
      </c>
      <c r="AC77" s="334" t="b">
        <f t="shared" si="12"/>
        <v>1</v>
      </c>
      <c r="AD77" s="334" t="b">
        <f t="shared" si="13"/>
        <v>1</v>
      </c>
    </row>
    <row r="78" spans="1:30" ht="38.25" x14ac:dyDescent="0.25">
      <c r="A78" s="170">
        <v>76</v>
      </c>
      <c r="B78" s="185" t="s">
        <v>934</v>
      </c>
      <c r="C78" s="182" t="s">
        <v>229</v>
      </c>
      <c r="D78" s="258" t="s">
        <v>525</v>
      </c>
      <c r="E78" s="258" t="s">
        <v>207</v>
      </c>
      <c r="F78" s="185" t="s">
        <v>85</v>
      </c>
      <c r="G78" s="170" t="s">
        <v>935</v>
      </c>
      <c r="H78" s="170" t="s">
        <v>282</v>
      </c>
      <c r="I78" s="266">
        <v>0.44900000000000001</v>
      </c>
      <c r="J78" s="267" t="s">
        <v>527</v>
      </c>
      <c r="K78" s="259">
        <v>1161374.93</v>
      </c>
      <c r="L78" s="353">
        <f t="shared" si="8"/>
        <v>580687.46</v>
      </c>
      <c r="M78" s="268">
        <f t="shared" si="9"/>
        <v>580687.47</v>
      </c>
      <c r="N78" s="354">
        <v>0.5</v>
      </c>
      <c r="O78" s="263"/>
      <c r="P78" s="263"/>
      <c r="Q78" s="331"/>
      <c r="R78" s="331"/>
      <c r="S78" s="331"/>
      <c r="T78" s="331"/>
      <c r="U78" s="331"/>
      <c r="V78" s="332">
        <v>580687.46</v>
      </c>
      <c r="W78" s="332">
        <v>0</v>
      </c>
      <c r="X78" s="331"/>
      <c r="Y78" s="331"/>
      <c r="Z78" s="331"/>
      <c r="AA78" s="329" t="b">
        <f t="shared" si="10"/>
        <v>1</v>
      </c>
      <c r="AB78" s="333">
        <f t="shared" si="11"/>
        <v>0.5</v>
      </c>
      <c r="AC78" s="334" t="b">
        <f t="shared" si="12"/>
        <v>1</v>
      </c>
      <c r="AD78" s="334" t="b">
        <f t="shared" si="13"/>
        <v>1</v>
      </c>
    </row>
    <row r="79" spans="1:30" ht="51" x14ac:dyDescent="0.25">
      <c r="A79" s="170">
        <v>77</v>
      </c>
      <c r="B79" s="185" t="s">
        <v>936</v>
      </c>
      <c r="C79" s="182" t="s">
        <v>229</v>
      </c>
      <c r="D79" s="258" t="s">
        <v>937</v>
      </c>
      <c r="E79" s="265" t="s">
        <v>169</v>
      </c>
      <c r="F79" s="185" t="s">
        <v>71</v>
      </c>
      <c r="G79" s="170" t="s">
        <v>938</v>
      </c>
      <c r="H79" s="170" t="s">
        <v>282</v>
      </c>
      <c r="I79" s="266">
        <v>0.36099999999999999</v>
      </c>
      <c r="J79" s="267" t="s">
        <v>293</v>
      </c>
      <c r="K79" s="268">
        <v>315138.5</v>
      </c>
      <c r="L79" s="353">
        <f t="shared" si="8"/>
        <v>157569.25</v>
      </c>
      <c r="M79" s="268">
        <f t="shared" si="9"/>
        <v>157569.25</v>
      </c>
      <c r="N79" s="354">
        <v>0.5</v>
      </c>
      <c r="O79" s="263"/>
      <c r="P79" s="263"/>
      <c r="Q79" s="331"/>
      <c r="R79" s="331"/>
      <c r="S79" s="331"/>
      <c r="T79" s="331"/>
      <c r="U79" s="331"/>
      <c r="V79" s="332">
        <v>157569.25</v>
      </c>
      <c r="W79" s="332">
        <v>0</v>
      </c>
      <c r="X79" s="331"/>
      <c r="Y79" s="331"/>
      <c r="Z79" s="331"/>
      <c r="AA79" s="329" t="b">
        <f t="shared" si="10"/>
        <v>1</v>
      </c>
      <c r="AB79" s="333">
        <f t="shared" si="11"/>
        <v>0.5</v>
      </c>
      <c r="AC79" s="334" t="b">
        <f t="shared" si="12"/>
        <v>1</v>
      </c>
      <c r="AD79" s="334" t="b">
        <f t="shared" si="13"/>
        <v>1</v>
      </c>
    </row>
    <row r="80" spans="1:30" ht="38.25" x14ac:dyDescent="0.25">
      <c r="A80" s="170">
        <v>78</v>
      </c>
      <c r="B80" s="185" t="s">
        <v>944</v>
      </c>
      <c r="C80" s="182" t="s">
        <v>229</v>
      </c>
      <c r="D80" s="258" t="s">
        <v>706</v>
      </c>
      <c r="E80" s="258" t="s">
        <v>218</v>
      </c>
      <c r="F80" s="185" t="s">
        <v>87</v>
      </c>
      <c r="G80" s="170" t="s">
        <v>945</v>
      </c>
      <c r="H80" s="170" t="s">
        <v>282</v>
      </c>
      <c r="I80" s="266">
        <v>8.5000000000000006E-2</v>
      </c>
      <c r="J80" s="267" t="s">
        <v>291</v>
      </c>
      <c r="K80" s="259">
        <v>262396.49</v>
      </c>
      <c r="L80" s="353">
        <f t="shared" ref="L80:L91" si="14">ROUNDDOWN(K80*N80,2)</f>
        <v>157437.89000000001</v>
      </c>
      <c r="M80" s="268">
        <f t="shared" ref="M80:M91" si="15">K80-L80</f>
        <v>104958.59999999998</v>
      </c>
      <c r="N80" s="354">
        <v>0.6</v>
      </c>
      <c r="O80" s="263"/>
      <c r="P80" s="263"/>
      <c r="Q80" s="331"/>
      <c r="R80" s="331"/>
      <c r="S80" s="331"/>
      <c r="T80" s="331"/>
      <c r="U80" s="331"/>
      <c r="V80" s="332">
        <v>157437.89000000001</v>
      </c>
      <c r="W80" s="332">
        <v>0</v>
      </c>
      <c r="X80" s="331"/>
      <c r="Y80" s="331"/>
      <c r="Z80" s="331"/>
      <c r="AA80" s="329" t="b">
        <f t="shared" si="10"/>
        <v>1</v>
      </c>
      <c r="AB80" s="333">
        <f t="shared" si="11"/>
        <v>0.6</v>
      </c>
      <c r="AC80" s="334" t="b">
        <f t="shared" si="12"/>
        <v>1</v>
      </c>
      <c r="AD80" s="334" t="b">
        <f t="shared" si="13"/>
        <v>1</v>
      </c>
    </row>
    <row r="81" spans="1:30" ht="25.5" x14ac:dyDescent="0.25">
      <c r="A81" s="170">
        <v>79</v>
      </c>
      <c r="B81" s="185" t="s">
        <v>949</v>
      </c>
      <c r="C81" s="182" t="s">
        <v>229</v>
      </c>
      <c r="D81" s="258" t="s">
        <v>950</v>
      </c>
      <c r="E81" s="258" t="s">
        <v>98</v>
      </c>
      <c r="F81" s="185" t="s">
        <v>51</v>
      </c>
      <c r="G81" s="170" t="s">
        <v>951</v>
      </c>
      <c r="H81" s="170" t="s">
        <v>282</v>
      </c>
      <c r="I81" s="266">
        <v>0.54200000000000004</v>
      </c>
      <c r="J81" s="267" t="s">
        <v>449</v>
      </c>
      <c r="K81" s="259">
        <v>905174.12</v>
      </c>
      <c r="L81" s="353">
        <f t="shared" si="14"/>
        <v>543104.47</v>
      </c>
      <c r="M81" s="268">
        <f t="shared" si="15"/>
        <v>362069.65</v>
      </c>
      <c r="N81" s="354">
        <v>0.6</v>
      </c>
      <c r="O81" s="263"/>
      <c r="P81" s="263"/>
      <c r="Q81" s="331"/>
      <c r="R81" s="331"/>
      <c r="S81" s="331"/>
      <c r="T81" s="331"/>
      <c r="U81" s="331"/>
      <c r="V81" s="332">
        <v>543104.47</v>
      </c>
      <c r="W81" s="332">
        <v>0</v>
      </c>
      <c r="X81" s="331"/>
      <c r="Y81" s="331"/>
      <c r="Z81" s="331"/>
      <c r="AA81" s="329" t="b">
        <f t="shared" si="10"/>
        <v>1</v>
      </c>
      <c r="AB81" s="333">
        <f t="shared" si="11"/>
        <v>0.6</v>
      </c>
      <c r="AC81" s="334" t="b">
        <f t="shared" si="12"/>
        <v>1</v>
      </c>
      <c r="AD81" s="334" t="b">
        <f t="shared" si="13"/>
        <v>1</v>
      </c>
    </row>
    <row r="82" spans="1:30" ht="51" x14ac:dyDescent="0.25">
      <c r="A82" s="170">
        <v>80</v>
      </c>
      <c r="B82" s="185" t="s">
        <v>952</v>
      </c>
      <c r="C82" s="182" t="s">
        <v>229</v>
      </c>
      <c r="D82" s="258" t="s">
        <v>813</v>
      </c>
      <c r="E82" s="265" t="s">
        <v>129</v>
      </c>
      <c r="F82" s="185" t="s">
        <v>59</v>
      </c>
      <c r="G82" s="170" t="s">
        <v>953</v>
      </c>
      <c r="H82" s="170" t="s">
        <v>280</v>
      </c>
      <c r="I82" s="266">
        <v>0.35</v>
      </c>
      <c r="J82" s="267" t="s">
        <v>296</v>
      </c>
      <c r="K82" s="268">
        <v>357718.92</v>
      </c>
      <c r="L82" s="353">
        <f t="shared" si="14"/>
        <v>214631.35</v>
      </c>
      <c r="M82" s="268">
        <f t="shared" si="15"/>
        <v>143087.56999999998</v>
      </c>
      <c r="N82" s="354">
        <v>0.6</v>
      </c>
      <c r="O82" s="263"/>
      <c r="P82" s="263"/>
      <c r="Q82" s="331"/>
      <c r="R82" s="331"/>
      <c r="S82" s="331"/>
      <c r="T82" s="331"/>
      <c r="U82" s="331"/>
      <c r="V82" s="332">
        <v>214631.35</v>
      </c>
      <c r="W82" s="332">
        <v>0</v>
      </c>
      <c r="X82" s="331"/>
      <c r="Y82" s="331"/>
      <c r="Z82" s="331"/>
      <c r="AA82" s="329" t="b">
        <f t="shared" si="10"/>
        <v>1</v>
      </c>
      <c r="AB82" s="333">
        <f t="shared" si="11"/>
        <v>0.6</v>
      </c>
      <c r="AC82" s="334" t="b">
        <f t="shared" si="12"/>
        <v>1</v>
      </c>
      <c r="AD82" s="334" t="b">
        <f t="shared" si="13"/>
        <v>1</v>
      </c>
    </row>
    <row r="83" spans="1:30" ht="51" x14ac:dyDescent="0.25">
      <c r="A83" s="170">
        <v>81</v>
      </c>
      <c r="B83" s="185" t="s">
        <v>954</v>
      </c>
      <c r="C83" s="182" t="s">
        <v>229</v>
      </c>
      <c r="D83" s="258" t="s">
        <v>377</v>
      </c>
      <c r="E83" s="258" t="s">
        <v>172</v>
      </c>
      <c r="F83" s="185" t="s">
        <v>75</v>
      </c>
      <c r="G83" s="170" t="s">
        <v>955</v>
      </c>
      <c r="H83" s="170" t="s">
        <v>282</v>
      </c>
      <c r="I83" s="266">
        <v>0.19700000000000001</v>
      </c>
      <c r="J83" s="267" t="s">
        <v>645</v>
      </c>
      <c r="K83" s="259">
        <v>332673.13</v>
      </c>
      <c r="L83" s="353">
        <f t="shared" si="14"/>
        <v>199603.87</v>
      </c>
      <c r="M83" s="268">
        <f t="shared" si="15"/>
        <v>133069.26</v>
      </c>
      <c r="N83" s="354">
        <v>0.6</v>
      </c>
      <c r="O83" s="263"/>
      <c r="P83" s="263"/>
      <c r="Q83" s="331"/>
      <c r="R83" s="331"/>
      <c r="S83" s="331"/>
      <c r="T83" s="331"/>
      <c r="U83" s="331"/>
      <c r="V83" s="332">
        <v>199603.87</v>
      </c>
      <c r="W83" s="332">
        <v>0</v>
      </c>
      <c r="X83" s="331"/>
      <c r="Y83" s="331"/>
      <c r="Z83" s="331"/>
      <c r="AA83" s="329" t="b">
        <f t="shared" si="10"/>
        <v>1</v>
      </c>
      <c r="AB83" s="333">
        <f t="shared" si="11"/>
        <v>0.6</v>
      </c>
      <c r="AC83" s="334" t="b">
        <f t="shared" si="12"/>
        <v>1</v>
      </c>
      <c r="AD83" s="334" t="b">
        <f t="shared" si="13"/>
        <v>1</v>
      </c>
    </row>
    <row r="84" spans="1:30" ht="51" x14ac:dyDescent="0.25">
      <c r="A84" s="170">
        <v>82</v>
      </c>
      <c r="B84" s="185" t="s">
        <v>956</v>
      </c>
      <c r="C84" s="182" t="s">
        <v>229</v>
      </c>
      <c r="D84" s="258" t="s">
        <v>755</v>
      </c>
      <c r="E84" s="265" t="s">
        <v>176</v>
      </c>
      <c r="F84" s="185" t="s">
        <v>75</v>
      </c>
      <c r="G84" s="170" t="s">
        <v>957</v>
      </c>
      <c r="H84" s="170" t="s">
        <v>596</v>
      </c>
      <c r="I84" s="266">
        <v>1.2090000000000001</v>
      </c>
      <c r="J84" s="267" t="s">
        <v>348</v>
      </c>
      <c r="K84" s="268">
        <v>3503985.8</v>
      </c>
      <c r="L84" s="353">
        <f t="shared" si="14"/>
        <v>2102391.48</v>
      </c>
      <c r="M84" s="268">
        <f t="shared" si="15"/>
        <v>1401594.3199999998</v>
      </c>
      <c r="N84" s="354">
        <v>0.6</v>
      </c>
      <c r="O84" s="263"/>
      <c r="P84" s="263"/>
      <c r="Q84" s="331"/>
      <c r="R84" s="331"/>
      <c r="S84" s="331"/>
      <c r="T84" s="331"/>
      <c r="U84" s="331"/>
      <c r="V84" s="332">
        <v>2102391.48</v>
      </c>
      <c r="W84" s="332">
        <v>0</v>
      </c>
      <c r="X84" s="331"/>
      <c r="Y84" s="331"/>
      <c r="Z84" s="331"/>
      <c r="AA84" s="329" t="b">
        <f t="shared" si="10"/>
        <v>1</v>
      </c>
      <c r="AB84" s="333">
        <f t="shared" si="11"/>
        <v>0.6</v>
      </c>
      <c r="AC84" s="334" t="b">
        <f t="shared" si="12"/>
        <v>1</v>
      </c>
      <c r="AD84" s="334" t="b">
        <f t="shared" si="13"/>
        <v>1</v>
      </c>
    </row>
    <row r="85" spans="1:30" ht="51" x14ac:dyDescent="0.25">
      <c r="A85" s="170">
        <v>83</v>
      </c>
      <c r="B85" s="185" t="s">
        <v>958</v>
      </c>
      <c r="C85" s="182" t="s">
        <v>229</v>
      </c>
      <c r="D85" s="258" t="s">
        <v>810</v>
      </c>
      <c r="E85" s="258" t="s">
        <v>116</v>
      </c>
      <c r="F85" s="185" t="s">
        <v>55</v>
      </c>
      <c r="G85" s="170" t="s">
        <v>959</v>
      </c>
      <c r="H85" s="170" t="s">
        <v>596</v>
      </c>
      <c r="I85" s="266">
        <v>0.96499999999999997</v>
      </c>
      <c r="J85" s="267" t="s">
        <v>960</v>
      </c>
      <c r="K85" s="259">
        <v>872534.35</v>
      </c>
      <c r="L85" s="353">
        <f t="shared" si="14"/>
        <v>436267.17</v>
      </c>
      <c r="M85" s="268">
        <f t="shared" si="15"/>
        <v>436267.18</v>
      </c>
      <c r="N85" s="354">
        <v>0.5</v>
      </c>
      <c r="O85" s="263"/>
      <c r="P85" s="263"/>
      <c r="Q85" s="331"/>
      <c r="R85" s="331"/>
      <c r="S85" s="331"/>
      <c r="T85" s="331"/>
      <c r="U85" s="331"/>
      <c r="V85" s="332">
        <v>436267.17</v>
      </c>
      <c r="W85" s="332">
        <v>0</v>
      </c>
      <c r="X85" s="331"/>
      <c r="Y85" s="331"/>
      <c r="Z85" s="331"/>
      <c r="AA85" s="329" t="b">
        <f t="shared" si="10"/>
        <v>1</v>
      </c>
      <c r="AB85" s="333">
        <f t="shared" si="11"/>
        <v>0.5</v>
      </c>
      <c r="AC85" s="334" t="b">
        <f t="shared" si="12"/>
        <v>1</v>
      </c>
      <c r="AD85" s="334" t="b">
        <f t="shared" si="13"/>
        <v>1</v>
      </c>
    </row>
    <row r="86" spans="1:30" ht="38.25" x14ac:dyDescent="0.25">
      <c r="A86" s="170">
        <v>84</v>
      </c>
      <c r="B86" s="185" t="s">
        <v>961</v>
      </c>
      <c r="C86" s="182" t="s">
        <v>229</v>
      </c>
      <c r="D86" s="258" t="s">
        <v>962</v>
      </c>
      <c r="E86" s="258" t="s">
        <v>130</v>
      </c>
      <c r="F86" s="185" t="s">
        <v>61</v>
      </c>
      <c r="G86" s="170" t="s">
        <v>963</v>
      </c>
      <c r="H86" s="170" t="s">
        <v>280</v>
      </c>
      <c r="I86" s="266">
        <v>0.5</v>
      </c>
      <c r="J86" s="267" t="s">
        <v>964</v>
      </c>
      <c r="K86" s="259">
        <v>980987.21</v>
      </c>
      <c r="L86" s="353">
        <f t="shared" si="14"/>
        <v>588592.31999999995</v>
      </c>
      <c r="M86" s="268">
        <f t="shared" si="15"/>
        <v>392394.89</v>
      </c>
      <c r="N86" s="354">
        <v>0.6</v>
      </c>
      <c r="O86" s="263"/>
      <c r="P86" s="263"/>
      <c r="Q86" s="331"/>
      <c r="R86" s="331"/>
      <c r="S86" s="331"/>
      <c r="T86" s="331"/>
      <c r="U86" s="331"/>
      <c r="V86" s="332">
        <v>588592.31999999995</v>
      </c>
      <c r="W86" s="332">
        <v>0</v>
      </c>
      <c r="X86" s="331"/>
      <c r="Y86" s="331"/>
      <c r="Z86" s="331"/>
      <c r="AA86" s="329" t="b">
        <f t="shared" si="10"/>
        <v>1</v>
      </c>
      <c r="AB86" s="333">
        <f t="shared" si="11"/>
        <v>0.6</v>
      </c>
      <c r="AC86" s="334" t="b">
        <f t="shared" si="12"/>
        <v>1</v>
      </c>
      <c r="AD86" s="334" t="b">
        <f t="shared" si="13"/>
        <v>1</v>
      </c>
    </row>
    <row r="87" spans="1:30" ht="38.25" x14ac:dyDescent="0.25">
      <c r="A87" s="170">
        <v>85</v>
      </c>
      <c r="B87" s="185" t="s">
        <v>965</v>
      </c>
      <c r="C87" s="182" t="s">
        <v>229</v>
      </c>
      <c r="D87" s="258" t="s">
        <v>966</v>
      </c>
      <c r="E87" s="258" t="s">
        <v>147</v>
      </c>
      <c r="F87" s="185" t="s">
        <v>65</v>
      </c>
      <c r="G87" s="170" t="s">
        <v>967</v>
      </c>
      <c r="H87" s="170" t="s">
        <v>282</v>
      </c>
      <c r="I87" s="266">
        <v>0.5</v>
      </c>
      <c r="J87" s="267" t="s">
        <v>283</v>
      </c>
      <c r="K87" s="259">
        <v>648759.06000000006</v>
      </c>
      <c r="L87" s="353">
        <f t="shared" si="14"/>
        <v>389255.43</v>
      </c>
      <c r="M87" s="268">
        <f t="shared" si="15"/>
        <v>259503.63000000006</v>
      </c>
      <c r="N87" s="354">
        <v>0.6</v>
      </c>
      <c r="O87" s="263"/>
      <c r="P87" s="263"/>
      <c r="Q87" s="331"/>
      <c r="R87" s="331"/>
      <c r="S87" s="331"/>
      <c r="T87" s="331"/>
      <c r="U87" s="331"/>
      <c r="V87" s="332">
        <v>389255.43</v>
      </c>
      <c r="W87" s="332">
        <v>0</v>
      </c>
      <c r="X87" s="331"/>
      <c r="Y87" s="331"/>
      <c r="Z87" s="331"/>
      <c r="AA87" s="329" t="b">
        <f t="shared" si="10"/>
        <v>1</v>
      </c>
      <c r="AB87" s="333">
        <f t="shared" si="11"/>
        <v>0.6</v>
      </c>
      <c r="AC87" s="334" t="b">
        <f t="shared" si="12"/>
        <v>1</v>
      </c>
      <c r="AD87" s="334" t="b">
        <f t="shared" si="13"/>
        <v>1</v>
      </c>
    </row>
    <row r="88" spans="1:30" ht="63.75" x14ac:dyDescent="0.25">
      <c r="A88" s="170">
        <v>86</v>
      </c>
      <c r="B88" s="185" t="s">
        <v>968</v>
      </c>
      <c r="C88" s="182" t="s">
        <v>229</v>
      </c>
      <c r="D88" s="258" t="s">
        <v>824</v>
      </c>
      <c r="E88" s="265" t="s">
        <v>167</v>
      </c>
      <c r="F88" s="185" t="s">
        <v>71</v>
      </c>
      <c r="G88" s="170" t="s">
        <v>969</v>
      </c>
      <c r="H88" s="170" t="s">
        <v>282</v>
      </c>
      <c r="I88" s="266">
        <v>0.22800000000000001</v>
      </c>
      <c r="J88" s="267" t="s">
        <v>290</v>
      </c>
      <c r="K88" s="259">
        <v>449963.55</v>
      </c>
      <c r="L88" s="353">
        <f t="shared" si="14"/>
        <v>269978.13</v>
      </c>
      <c r="M88" s="268">
        <f t="shared" si="15"/>
        <v>179985.41999999998</v>
      </c>
      <c r="N88" s="354">
        <v>0.6</v>
      </c>
      <c r="O88" s="263"/>
      <c r="P88" s="263"/>
      <c r="Q88" s="331"/>
      <c r="R88" s="331"/>
      <c r="S88" s="331"/>
      <c r="T88" s="331"/>
      <c r="U88" s="331"/>
      <c r="V88" s="332">
        <v>269978.13</v>
      </c>
      <c r="W88" s="332">
        <v>0</v>
      </c>
      <c r="X88" s="331"/>
      <c r="Y88" s="331"/>
      <c r="Z88" s="331"/>
      <c r="AA88" s="329" t="b">
        <f t="shared" si="10"/>
        <v>1</v>
      </c>
      <c r="AB88" s="333">
        <f t="shared" si="11"/>
        <v>0.6</v>
      </c>
      <c r="AC88" s="334" t="b">
        <f t="shared" si="12"/>
        <v>1</v>
      </c>
      <c r="AD88" s="334" t="b">
        <f t="shared" si="13"/>
        <v>1</v>
      </c>
    </row>
    <row r="89" spans="1:30" ht="63.75" x14ac:dyDescent="0.25">
      <c r="A89" s="170">
        <v>87</v>
      </c>
      <c r="B89" s="185" t="s">
        <v>970</v>
      </c>
      <c r="C89" s="182" t="s">
        <v>229</v>
      </c>
      <c r="D89" s="258" t="s">
        <v>971</v>
      </c>
      <c r="E89" s="265" t="s">
        <v>113</v>
      </c>
      <c r="F89" s="185" t="s">
        <v>53</v>
      </c>
      <c r="G89" s="170" t="s">
        <v>972</v>
      </c>
      <c r="H89" s="170" t="s">
        <v>596</v>
      </c>
      <c r="I89" s="266">
        <v>1.075</v>
      </c>
      <c r="J89" s="267" t="s">
        <v>960</v>
      </c>
      <c r="K89" s="259">
        <v>1120282.43</v>
      </c>
      <c r="L89" s="353">
        <f t="shared" si="14"/>
        <v>560141.21</v>
      </c>
      <c r="M89" s="268">
        <f t="shared" si="15"/>
        <v>560141.22</v>
      </c>
      <c r="N89" s="354">
        <v>0.5</v>
      </c>
      <c r="O89" s="263"/>
      <c r="P89" s="263"/>
      <c r="Q89" s="331"/>
      <c r="R89" s="331"/>
      <c r="S89" s="331"/>
      <c r="T89" s="331"/>
      <c r="U89" s="331"/>
      <c r="V89" s="332">
        <v>560141.21</v>
      </c>
      <c r="W89" s="332">
        <v>0</v>
      </c>
      <c r="X89" s="331"/>
      <c r="Y89" s="331"/>
      <c r="Z89" s="331"/>
      <c r="AA89" s="329" t="b">
        <f t="shared" si="10"/>
        <v>1</v>
      </c>
      <c r="AB89" s="333">
        <f t="shared" si="11"/>
        <v>0.5</v>
      </c>
      <c r="AC89" s="334" t="b">
        <f t="shared" si="12"/>
        <v>1</v>
      </c>
      <c r="AD89" s="334" t="b">
        <f t="shared" si="13"/>
        <v>1</v>
      </c>
    </row>
    <row r="90" spans="1:30" ht="38.25" x14ac:dyDescent="0.25">
      <c r="A90" s="170">
        <v>88</v>
      </c>
      <c r="B90" s="185" t="s">
        <v>973</v>
      </c>
      <c r="C90" s="182" t="s">
        <v>229</v>
      </c>
      <c r="D90" s="258" t="s">
        <v>966</v>
      </c>
      <c r="E90" s="258" t="s">
        <v>147</v>
      </c>
      <c r="F90" s="185" t="s">
        <v>65</v>
      </c>
      <c r="G90" s="170" t="s">
        <v>974</v>
      </c>
      <c r="H90" s="170" t="s">
        <v>280</v>
      </c>
      <c r="I90" s="266">
        <v>0.496</v>
      </c>
      <c r="J90" s="267" t="s">
        <v>283</v>
      </c>
      <c r="K90" s="259">
        <v>582283.30000000005</v>
      </c>
      <c r="L90" s="353">
        <f t="shared" si="14"/>
        <v>349369.98</v>
      </c>
      <c r="M90" s="268">
        <f t="shared" si="15"/>
        <v>232913.32000000007</v>
      </c>
      <c r="N90" s="354">
        <v>0.6</v>
      </c>
      <c r="O90" s="263"/>
      <c r="P90" s="263"/>
      <c r="Q90" s="331"/>
      <c r="R90" s="331"/>
      <c r="S90" s="331"/>
      <c r="T90" s="331"/>
      <c r="U90" s="331"/>
      <c r="V90" s="332">
        <v>349369.98</v>
      </c>
      <c r="W90" s="332">
        <v>0</v>
      </c>
      <c r="X90" s="331"/>
      <c r="Y90" s="331"/>
      <c r="Z90" s="331"/>
      <c r="AA90" s="329" t="b">
        <f t="shared" si="10"/>
        <v>1</v>
      </c>
      <c r="AB90" s="333">
        <f t="shared" si="11"/>
        <v>0.6</v>
      </c>
      <c r="AC90" s="334" t="b">
        <f t="shared" si="12"/>
        <v>1</v>
      </c>
      <c r="AD90" s="334" t="b">
        <f t="shared" si="13"/>
        <v>1</v>
      </c>
    </row>
    <row r="91" spans="1:30" ht="51" x14ac:dyDescent="0.25">
      <c r="A91" s="170">
        <v>89</v>
      </c>
      <c r="B91" s="185" t="s">
        <v>975</v>
      </c>
      <c r="C91" s="182" t="s">
        <v>229</v>
      </c>
      <c r="D91" s="258" t="s">
        <v>785</v>
      </c>
      <c r="E91" s="265" t="s">
        <v>215</v>
      </c>
      <c r="F91" s="185" t="s">
        <v>87</v>
      </c>
      <c r="G91" s="170" t="s">
        <v>976</v>
      </c>
      <c r="H91" s="170" t="s">
        <v>282</v>
      </c>
      <c r="I91" s="266">
        <v>0.13600000000000001</v>
      </c>
      <c r="J91" s="267" t="s">
        <v>292</v>
      </c>
      <c r="K91" s="259">
        <v>246137.56</v>
      </c>
      <c r="L91" s="353">
        <f t="shared" si="14"/>
        <v>147682.53</v>
      </c>
      <c r="M91" s="268">
        <f t="shared" si="15"/>
        <v>98455.03</v>
      </c>
      <c r="N91" s="354">
        <v>0.6</v>
      </c>
      <c r="O91" s="263"/>
      <c r="P91" s="263"/>
      <c r="Q91" s="331"/>
      <c r="R91" s="331"/>
      <c r="S91" s="331"/>
      <c r="T91" s="331"/>
      <c r="U91" s="331"/>
      <c r="V91" s="332">
        <v>147682.53</v>
      </c>
      <c r="W91" s="332">
        <v>0</v>
      </c>
      <c r="X91" s="331"/>
      <c r="Y91" s="331"/>
      <c r="Z91" s="331"/>
      <c r="AA91" s="329" t="b">
        <f t="shared" si="10"/>
        <v>1</v>
      </c>
      <c r="AB91" s="333">
        <f t="shared" si="11"/>
        <v>0.6</v>
      </c>
      <c r="AC91" s="334" t="b">
        <f t="shared" si="12"/>
        <v>1</v>
      </c>
      <c r="AD91" s="334" t="b">
        <f t="shared" si="13"/>
        <v>1</v>
      </c>
    </row>
    <row r="92" spans="1:30" x14ac:dyDescent="0.25">
      <c r="A92" s="412" t="s">
        <v>44</v>
      </c>
      <c r="B92" s="412"/>
      <c r="C92" s="412"/>
      <c r="D92" s="412"/>
      <c r="E92" s="412"/>
      <c r="F92" s="412"/>
      <c r="G92" s="412"/>
      <c r="H92" s="412"/>
      <c r="I92" s="210">
        <f>SUM(I3:I91)</f>
        <v>66.018390000000011</v>
      </c>
      <c r="J92" s="288" t="s">
        <v>14</v>
      </c>
      <c r="K92" s="289">
        <f>SUM(K3:K91)</f>
        <v>131045663.27999993</v>
      </c>
      <c r="L92" s="289">
        <f>SUM(L3:L91)</f>
        <v>72601705.049999982</v>
      </c>
      <c r="M92" s="289">
        <f>SUM(M3:M91)</f>
        <v>58443958.229999982</v>
      </c>
      <c r="N92" s="212" t="s">
        <v>14</v>
      </c>
      <c r="O92" s="340">
        <f t="shared" ref="O92:Z92" si="16">SUM(O3:O91)</f>
        <v>0</v>
      </c>
      <c r="P92" s="340">
        <f t="shared" si="16"/>
        <v>0</v>
      </c>
      <c r="Q92" s="340">
        <f t="shared" si="16"/>
        <v>0</v>
      </c>
      <c r="R92" s="340">
        <f t="shared" si="16"/>
        <v>0</v>
      </c>
      <c r="S92" s="340">
        <f t="shared" si="16"/>
        <v>0</v>
      </c>
      <c r="T92" s="340">
        <f t="shared" si="16"/>
        <v>0</v>
      </c>
      <c r="U92" s="340">
        <f t="shared" si="16"/>
        <v>0</v>
      </c>
      <c r="V92" s="340">
        <f t="shared" si="16"/>
        <v>71778468.079999968</v>
      </c>
      <c r="W92" s="340">
        <f t="shared" si="16"/>
        <v>823236.97</v>
      </c>
      <c r="X92" s="340">
        <f t="shared" si="16"/>
        <v>0</v>
      </c>
      <c r="Y92" s="340">
        <f t="shared" si="16"/>
        <v>0</v>
      </c>
      <c r="Z92" s="340">
        <f t="shared" si="16"/>
        <v>0</v>
      </c>
      <c r="AA92" s="329" t="b">
        <f t="shared" ref="AA92:AA94" si="17">L92=SUM(O92:Z92)</f>
        <v>1</v>
      </c>
      <c r="AB92" s="333">
        <f>ROUND(L92/K92,4)</f>
        <v>0.55400000000000005</v>
      </c>
      <c r="AC92" s="334" t="s">
        <v>14</v>
      </c>
      <c r="AD92" s="334" t="b">
        <f t="shared" ref="AD92" si="18">K92=L92+M92</f>
        <v>1</v>
      </c>
    </row>
    <row r="93" spans="1:30" x14ac:dyDescent="0.25">
      <c r="A93" s="422" t="s">
        <v>38</v>
      </c>
      <c r="B93" s="423"/>
      <c r="C93" s="423"/>
      <c r="D93" s="423"/>
      <c r="E93" s="423"/>
      <c r="F93" s="423"/>
      <c r="G93" s="423"/>
      <c r="H93" s="424"/>
      <c r="I93" s="210">
        <f>SUMIF($C$3:$C$91,"N",I3:I91)</f>
        <v>65.569390000000013</v>
      </c>
      <c r="J93" s="288" t="s">
        <v>14</v>
      </c>
      <c r="K93" s="289">
        <f>SUMIF($C$3:$C$91,"N",K3:K91)</f>
        <v>128760462.63999993</v>
      </c>
      <c r="L93" s="289">
        <f>SUMIF($C$3:$C$91,"N",L3:L91)</f>
        <v>71230584.669999972</v>
      </c>
      <c r="M93" s="289">
        <f>SUMIF($C$3:$C$91,"N",M3:M91)</f>
        <v>57529877.969999984</v>
      </c>
      <c r="N93" s="212" t="s">
        <v>14</v>
      </c>
      <c r="O93" s="340">
        <f t="shared" ref="O93:Z93" si="19">SUMIF($C$3:$C$91,"N",O3:O91)</f>
        <v>0</v>
      </c>
      <c r="P93" s="340">
        <f t="shared" si="19"/>
        <v>0</v>
      </c>
      <c r="Q93" s="340">
        <f t="shared" si="19"/>
        <v>0</v>
      </c>
      <c r="R93" s="340">
        <f t="shared" si="19"/>
        <v>0</v>
      </c>
      <c r="S93" s="340">
        <f t="shared" si="19"/>
        <v>0</v>
      </c>
      <c r="T93" s="340">
        <f t="shared" si="19"/>
        <v>0</v>
      </c>
      <c r="U93" s="340">
        <f t="shared" si="19"/>
        <v>0</v>
      </c>
      <c r="V93" s="340">
        <f t="shared" si="19"/>
        <v>71230584.669999972</v>
      </c>
      <c r="W93" s="340">
        <f t="shared" si="19"/>
        <v>0</v>
      </c>
      <c r="X93" s="340">
        <f t="shared" si="19"/>
        <v>0</v>
      </c>
      <c r="Y93" s="340">
        <f t="shared" si="19"/>
        <v>0</v>
      </c>
      <c r="Z93" s="340">
        <f t="shared" si="19"/>
        <v>0</v>
      </c>
      <c r="AA93" s="329" t="b">
        <f t="shared" si="17"/>
        <v>1</v>
      </c>
      <c r="AB93" s="333">
        <f t="shared" ref="AB93" si="20">ROUND(L93/K93,4)</f>
        <v>0.55320000000000003</v>
      </c>
      <c r="AC93" s="334" t="s">
        <v>14</v>
      </c>
      <c r="AD93" s="334" t="b">
        <f t="shared" ref="AD93" si="21">K93=L93+M93</f>
        <v>1</v>
      </c>
    </row>
    <row r="94" spans="1:30" x14ac:dyDescent="0.25">
      <c r="A94" s="428" t="s">
        <v>39</v>
      </c>
      <c r="B94" s="428"/>
      <c r="C94" s="428"/>
      <c r="D94" s="428"/>
      <c r="E94" s="428"/>
      <c r="F94" s="428"/>
      <c r="G94" s="428"/>
      <c r="H94" s="428"/>
      <c r="I94" s="215">
        <f>SUMIF($C$3:$C$91,"W",I3:I91)</f>
        <v>0.44900000000000001</v>
      </c>
      <c r="J94" s="291" t="s">
        <v>14</v>
      </c>
      <c r="K94" s="292">
        <f>SUMIF($C$3:$C$91,"W",K3:K91)</f>
        <v>2285200.64</v>
      </c>
      <c r="L94" s="292">
        <f>SUMIF($C$3:$C$91,"W",L3:L91)</f>
        <v>1371120.38</v>
      </c>
      <c r="M94" s="292">
        <f>SUMIF($C$3:$C$91,"W",M3:M91)</f>
        <v>914080.26000000024</v>
      </c>
      <c r="N94" s="217" t="s">
        <v>14</v>
      </c>
      <c r="O94" s="335">
        <f t="shared" ref="O94:Z94" si="22">SUMIF($C$3:$C$91,"W",O3:O91)</f>
        <v>0</v>
      </c>
      <c r="P94" s="335">
        <f t="shared" si="22"/>
        <v>0</v>
      </c>
      <c r="Q94" s="335">
        <f t="shared" si="22"/>
        <v>0</v>
      </c>
      <c r="R94" s="335">
        <f t="shared" si="22"/>
        <v>0</v>
      </c>
      <c r="S94" s="335">
        <f t="shared" si="22"/>
        <v>0</v>
      </c>
      <c r="T94" s="335">
        <f t="shared" si="22"/>
        <v>0</v>
      </c>
      <c r="U94" s="335">
        <f t="shared" si="22"/>
        <v>0</v>
      </c>
      <c r="V94" s="335">
        <f t="shared" si="22"/>
        <v>547883.41</v>
      </c>
      <c r="W94" s="335">
        <f t="shared" si="22"/>
        <v>823236.97</v>
      </c>
      <c r="X94" s="335">
        <f t="shared" si="22"/>
        <v>0</v>
      </c>
      <c r="Y94" s="335">
        <f t="shared" si="22"/>
        <v>0</v>
      </c>
      <c r="Z94" s="335">
        <f t="shared" si="22"/>
        <v>0</v>
      </c>
      <c r="AA94" s="329" t="b">
        <f t="shared" si="17"/>
        <v>1</v>
      </c>
      <c r="AB94" s="333">
        <f t="shared" ref="AB94" si="23">ROUND(L94/K94,4)</f>
        <v>0.6</v>
      </c>
      <c r="AC94" s="334" t="s">
        <v>14</v>
      </c>
      <c r="AD94" s="334" t="b">
        <f t="shared" ref="AD94" si="24">K94=L94+M94</f>
        <v>1</v>
      </c>
    </row>
    <row r="95" spans="1:30" x14ac:dyDescent="0.25">
      <c r="A95" s="341"/>
      <c r="AD95" s="342"/>
    </row>
    <row r="96" spans="1:30" x14ac:dyDescent="0.25">
      <c r="A96" s="223" t="s">
        <v>24</v>
      </c>
    </row>
    <row r="97" spans="1:1" x14ac:dyDescent="0.25">
      <c r="A97" s="227" t="s">
        <v>25</v>
      </c>
    </row>
    <row r="98" spans="1:1" x14ac:dyDescent="0.25">
      <c r="A98" s="223" t="s">
        <v>35</v>
      </c>
    </row>
    <row r="99" spans="1:1" x14ac:dyDescent="0.25">
      <c r="A99" s="343"/>
    </row>
  </sheetData>
  <mergeCells count="18">
    <mergeCell ref="O1:Z1"/>
    <mergeCell ref="M1:M2"/>
    <mergeCell ref="N1:N2"/>
    <mergeCell ref="A92:H92"/>
    <mergeCell ref="I1:I2"/>
    <mergeCell ref="J1:J2"/>
    <mergeCell ref="K1:K2"/>
    <mergeCell ref="L1:L2"/>
    <mergeCell ref="A1:A2"/>
    <mergeCell ref="B1:B2"/>
    <mergeCell ref="C1:C2"/>
    <mergeCell ref="F1:F2"/>
    <mergeCell ref="G1:G2"/>
    <mergeCell ref="H1:H2"/>
    <mergeCell ref="A93:H93"/>
    <mergeCell ref="D1:D2"/>
    <mergeCell ref="A94:H94"/>
    <mergeCell ref="E1:E2"/>
  </mergeCells>
  <conditionalFormatting sqref="AA3:AC94">
    <cfRule type="containsText" dxfId="3" priority="3" operator="containsText" text="fałsz">
      <formula>NOT(ISERROR(SEARCH("fałsz",AA3)))</formula>
    </cfRule>
  </conditionalFormatting>
  <conditionalFormatting sqref="AA3:AD91 AB92:AD92 AA92:AA94">
    <cfRule type="cellIs" dxfId="2" priority="20" operator="equal">
      <formula>FALSE</formula>
    </cfRule>
  </conditionalFormatting>
  <conditionalFormatting sqref="AB93:AC94">
    <cfRule type="cellIs" dxfId="1" priority="5" operator="equal">
      <formula>FALSE</formula>
    </cfRule>
  </conditionalFormatting>
  <conditionalFormatting sqref="AD93:AD95">
    <cfRule type="cellIs" dxfId="0" priority="1" operator="equal">
      <formula>FALSE</formula>
    </cfRule>
  </conditionalFormatting>
  <dataValidations count="2">
    <dataValidation type="list" allowBlank="1" showInputMessage="1" showErrorMessage="1" sqref="H69:H91 H3:H66">
      <formula1>"B,P,R"</formula1>
    </dataValidation>
    <dataValidation type="list" allowBlank="1" showInputMessage="1" showErrorMessage="1" sqref="C3:C91">
      <formula1>"N,K,W"</formula1>
    </dataValidation>
  </dataValidations>
  <pageMargins left="0.23622047244094491" right="0.23622047244094491" top="0.74803149606299213" bottom="0.74803149606299213" header="0.31496062992125984" footer="0.31496062992125984"/>
  <pageSetup paperSize="8" scale="49" fitToHeight="0" orientation="landscape" r:id="rId1"/>
  <headerFooter>
    <oddHeader>&amp;LWojewództwo &amp;KFF0000LUBELSKIE&amp;K01+000 - zadania gminne lista rezerwowa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9</vt:i4>
      </vt:variant>
    </vt:vector>
  </HeadingPairs>
  <TitlesOfParts>
    <vt:vector size="14" baseType="lpstr">
      <vt:lpstr>86-LUBELSKIE</vt:lpstr>
      <vt:lpstr>pow podst</vt:lpstr>
      <vt:lpstr>gm podst</vt:lpstr>
      <vt:lpstr>pow rez</vt:lpstr>
      <vt:lpstr>gm rez</vt:lpstr>
      <vt:lpstr>'86-LUBELSKIE'!Obszar_wydruku</vt:lpstr>
      <vt:lpstr>'gm podst'!Obszar_wydruku</vt:lpstr>
      <vt:lpstr>'gm rez'!Obszar_wydruku</vt:lpstr>
      <vt:lpstr>'pow podst'!Obszar_wydruku</vt:lpstr>
      <vt:lpstr>'pow rez'!Obszar_wydruku</vt:lpstr>
      <vt:lpstr>'gm podst'!Tytuły_wydruku</vt:lpstr>
      <vt:lpstr>'gm rez'!Tytuły_wydruku</vt:lpstr>
      <vt:lpstr>'pow podst'!Tytuły_wydruku</vt:lpstr>
      <vt:lpstr>'pow rez'!Tytuły_wydruku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Bielicka Marzena</dc:creator>
  <cp:lastModifiedBy>Małgorzata Torbicz</cp:lastModifiedBy>
  <cp:lastPrinted>2025-12-17T07:02:40Z</cp:lastPrinted>
  <dcterms:created xsi:type="dcterms:W3CDTF">2019-02-25T10:53:14Z</dcterms:created>
  <dcterms:modified xsi:type="dcterms:W3CDTF">2026-02-20T07:03:56Z</dcterms:modified>
</cp:coreProperties>
</file>